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alcaldiabogota-my.sharepoint.com/personal/eeavila_alcaldiabogota_gov_co/Documents/Documentos/Edidier/Laboral/Contratos/Aseo y Cafetería/Contrato nuevo/Ejecución/Facturación/2026/01 Enero/Documentación Financiera/"/>
    </mc:Choice>
  </mc:AlternateContent>
  <xr:revisionPtr revIDLastSave="99" documentId="8_{0ACFAB90-17D7-4416-B72C-D1DE05424250}" xr6:coauthVersionLast="47" xr6:coauthVersionMax="47" xr10:uidLastSave="{B9859EEC-BE11-497A-A62B-EE3DB41066F3}"/>
  <bookViews>
    <workbookView xWindow="-120" yWindow="-120" windowWidth="29040" windowHeight="15840" tabRatio="751" activeTab="10" xr2:uid="{00000000-000D-0000-FFFF-FFFF00000000}"/>
  </bookViews>
  <sheets>
    <sheet name="Rubros" sheetId="24" r:id="rId1"/>
    <sheet name="PRE FACTURA ENERO" sheetId="13" r:id="rId2"/>
    <sheet name="INSUMOS POR SEDES" sheetId="1" state="hidden" r:id="rId3"/>
    <sheet name="PERSONAL" sheetId="18" r:id="rId4"/>
    <sheet name="MAQ POR SEDES ENE" sheetId="10" r:id="rId5"/>
    <sheet name="INSUMOS ENE" sheetId="15" r:id="rId6"/>
    <sheet name="INSUMOS DISCRIMINADOS" sheetId="23" r:id="rId7"/>
    <sheet name="Z21" sheetId="19" r:id="rId8"/>
    <sheet name="COT" sheetId="21" state="hidden" r:id="rId9"/>
    <sheet name="COT (2)" sheetId="22" state="hidden" r:id="rId10"/>
    <sheet name="SALARIO 2026" sheetId="20" r:id="rId11"/>
    <sheet name="Incluir en segunda" sheetId="16" state="hidden" r:id="rId12"/>
  </sheets>
  <externalReferences>
    <externalReference r:id="rId13"/>
    <externalReference r:id="rId14"/>
  </externalReferences>
  <definedNames>
    <definedName name="_xlnm._FilterDatabase" localSheetId="8" hidden="1">COT!$A$13:$AK$13</definedName>
    <definedName name="_xlnm._FilterDatabase" localSheetId="9" hidden="1">'COT (2)'!$A$13:$AK$13</definedName>
    <definedName name="_xlnm._FilterDatabase" localSheetId="5" hidden="1">'INSUMOS ENE'!$A$1:$S$106</definedName>
    <definedName name="_xlnm._FilterDatabase" localSheetId="4" hidden="1">'MAQ POR SEDES ENE'!$B$2:$Y$28</definedName>
    <definedName name="_xlnm._FilterDatabase" localSheetId="3" hidden="1">PERSONAL!$A$5:$I$98</definedName>
    <definedName name="_xlnm._FilterDatabase" localSheetId="1" hidden="1">'PRE FACTURA ENERO'!$A$5:$P$86</definedName>
    <definedName name="_xlnm._FilterDatabase" localSheetId="7" hidden="1">'Z21'!$A$1:$P$418</definedName>
    <definedName name="INSU">'[1]INSUMOS DISCRIMINADOS'!$CP$110</definedName>
    <definedName name="INSUMOFEBRERO">'[2]INSUMO POR SEDES'!$CO$110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34" i="24" l="1"/>
  <c r="R80" i="13"/>
  <c r="R79" i="13" l="1"/>
  <c r="Q79" i="13"/>
  <c r="AM29" i="24"/>
  <c r="J29" i="24"/>
  <c r="AP25" i="24"/>
  <c r="C30" i="24"/>
  <c r="AD28" i="10" l="1"/>
  <c r="H58" i="24"/>
  <c r="AB4" i="10"/>
  <c r="AC4" i="10" s="1"/>
  <c r="AD4" i="10" s="1"/>
  <c r="AB5" i="10"/>
  <c r="AC5" i="10"/>
  <c r="AD5" i="10"/>
  <c r="AB6" i="10"/>
  <c r="AC6" i="10"/>
  <c r="AD6" i="10" s="1"/>
  <c r="AB7" i="10"/>
  <c r="AC7" i="10"/>
  <c r="AD7" i="10" s="1"/>
  <c r="AB8" i="10"/>
  <c r="AC8" i="10"/>
  <c r="AD8" i="10"/>
  <c r="AB9" i="10"/>
  <c r="AC9" i="10" s="1"/>
  <c r="AD9" i="10" s="1"/>
  <c r="AB10" i="10"/>
  <c r="AC10" i="10" s="1"/>
  <c r="AD10" i="10" s="1"/>
  <c r="AB11" i="10"/>
  <c r="AC11" i="10"/>
  <c r="AD11" i="10"/>
  <c r="AB12" i="10"/>
  <c r="AC12" i="10" s="1"/>
  <c r="AD12" i="10" s="1"/>
  <c r="AB13" i="10"/>
  <c r="AC13" i="10"/>
  <c r="AD13" i="10"/>
  <c r="AB14" i="10"/>
  <c r="AC14" i="10"/>
  <c r="AD14" i="10" s="1"/>
  <c r="AB15" i="10"/>
  <c r="AC15" i="10"/>
  <c r="AD15" i="10" s="1"/>
  <c r="AB16" i="10"/>
  <c r="AC16" i="10" s="1"/>
  <c r="AD16" i="10" s="1"/>
  <c r="AB17" i="10"/>
  <c r="AC17" i="10" s="1"/>
  <c r="AD17" i="10" s="1"/>
  <c r="AB18" i="10"/>
  <c r="AC18" i="10" s="1"/>
  <c r="AD18" i="10" s="1"/>
  <c r="AB19" i="10"/>
  <c r="AC19" i="10"/>
  <c r="AD19" i="10"/>
  <c r="AB20" i="10"/>
  <c r="AC20" i="10" s="1"/>
  <c r="AD20" i="10" s="1"/>
  <c r="AB21" i="10"/>
  <c r="AC21" i="10"/>
  <c r="AD21" i="10"/>
  <c r="AB22" i="10"/>
  <c r="AC22" i="10"/>
  <c r="AD22" i="10" s="1"/>
  <c r="AB23" i="10"/>
  <c r="AC23" i="10"/>
  <c r="AD23" i="10" s="1"/>
  <c r="AB24" i="10"/>
  <c r="AC24" i="10"/>
  <c r="AD24" i="10"/>
  <c r="AB25" i="10"/>
  <c r="AC25" i="10" s="1"/>
  <c r="AD25" i="10" s="1"/>
  <c r="AB26" i="10"/>
  <c r="AC26" i="10" s="1"/>
  <c r="AD26" i="10" s="1"/>
  <c r="AB27" i="10"/>
  <c r="AC27" i="10"/>
  <c r="AD27" i="10"/>
  <c r="AD3" i="10"/>
  <c r="AC3" i="10"/>
  <c r="AB3" i="10"/>
  <c r="D35" i="24" l="1"/>
  <c r="E35" i="24" s="1"/>
  <c r="F35" i="24" s="1"/>
  <c r="D36" i="24"/>
  <c r="E36" i="24" s="1"/>
  <c r="F36" i="24" s="1"/>
  <c r="D37" i="24"/>
  <c r="E37" i="24"/>
  <c r="F37" i="24" s="1"/>
  <c r="D38" i="24"/>
  <c r="E38" i="24" s="1"/>
  <c r="F38" i="24" s="1"/>
  <c r="D39" i="24"/>
  <c r="E39" i="24" s="1"/>
  <c r="F39" i="24" s="1"/>
  <c r="D40" i="24"/>
  <c r="E40" i="24" s="1"/>
  <c r="F40" i="24" s="1"/>
  <c r="D41" i="24"/>
  <c r="E41" i="24" s="1"/>
  <c r="F41" i="24" s="1"/>
  <c r="D42" i="24"/>
  <c r="E42" i="24"/>
  <c r="F42" i="24" s="1"/>
  <c r="D43" i="24"/>
  <c r="E43" i="24" s="1"/>
  <c r="F43" i="24" s="1"/>
  <c r="D44" i="24"/>
  <c r="E44" i="24" s="1"/>
  <c r="F44" i="24" s="1"/>
  <c r="D45" i="24"/>
  <c r="E45" i="24" s="1"/>
  <c r="F45" i="24" s="1"/>
  <c r="D46" i="24"/>
  <c r="E46" i="24"/>
  <c r="F46" i="24" s="1"/>
  <c r="D47" i="24"/>
  <c r="E47" i="24" s="1"/>
  <c r="F47" i="24" s="1"/>
  <c r="D48" i="24"/>
  <c r="E48" i="24" s="1"/>
  <c r="F48" i="24" s="1"/>
  <c r="D49" i="24"/>
  <c r="E49" i="24" s="1"/>
  <c r="F49" i="24" s="1"/>
  <c r="D50" i="24"/>
  <c r="E50" i="24"/>
  <c r="F50" i="24" s="1"/>
  <c r="D51" i="24"/>
  <c r="E51" i="24" s="1"/>
  <c r="F51" i="24" s="1"/>
  <c r="D52" i="24"/>
  <c r="E52" i="24"/>
  <c r="F52" i="24" s="1"/>
  <c r="D53" i="24"/>
  <c r="E53" i="24"/>
  <c r="F53" i="24" s="1"/>
  <c r="D54" i="24"/>
  <c r="E54" i="24" s="1"/>
  <c r="F54" i="24" s="1"/>
  <c r="D55" i="24"/>
  <c r="E55" i="24"/>
  <c r="F55" i="24"/>
  <c r="D56" i="24"/>
  <c r="E56" i="24"/>
  <c r="F56" i="24" s="1"/>
  <c r="D57" i="24"/>
  <c r="E57" i="24" s="1"/>
  <c r="F57" i="24" s="1"/>
  <c r="D58" i="24"/>
  <c r="E58" i="24" s="1"/>
  <c r="F58" i="24" s="1"/>
  <c r="D34" i="24"/>
  <c r="E34" i="24" s="1"/>
  <c r="F34" i="24" s="1"/>
  <c r="AS30" i="24" l="1"/>
  <c r="AS3" i="24" s="1"/>
  <c r="AR30" i="24"/>
  <c r="AR3" i="24" s="1"/>
  <c r="AQ30" i="24"/>
  <c r="AP30" i="24"/>
  <c r="AO30" i="24"/>
  <c r="AN30" i="24"/>
  <c r="AM30" i="24"/>
  <c r="AM3" i="24" s="1"/>
  <c r="AL30" i="24"/>
  <c r="AL3" i="24" s="1"/>
  <c r="AK30" i="24"/>
  <c r="AK3" i="24" s="1"/>
  <c r="AI30" i="24"/>
  <c r="AH30" i="24"/>
  <c r="AG30" i="24"/>
  <c r="AF30" i="24"/>
  <c r="AF3" i="24" s="1"/>
  <c r="AE30" i="24"/>
  <c r="AE3" i="24" s="1"/>
  <c r="AD30" i="24"/>
  <c r="AD3" i="24" s="1"/>
  <c r="AC30" i="24"/>
  <c r="AC3" i="24" s="1"/>
  <c r="AB30" i="24"/>
  <c r="AA30" i="24"/>
  <c r="AA3" i="24" s="1"/>
  <c r="Z30" i="24"/>
  <c r="Y30" i="24"/>
  <c r="W30" i="24"/>
  <c r="V30" i="24"/>
  <c r="V3" i="24" s="1"/>
  <c r="U30" i="24"/>
  <c r="U3" i="24" s="1"/>
  <c r="T30" i="24"/>
  <c r="T3" i="24" s="1"/>
  <c r="S30" i="24"/>
  <c r="R30" i="24"/>
  <c r="Q30" i="24"/>
  <c r="P30" i="24"/>
  <c r="O30" i="24"/>
  <c r="N30" i="24"/>
  <c r="N3" i="24" s="1"/>
  <c r="M30" i="24"/>
  <c r="M3" i="24" s="1"/>
  <c r="L30" i="24"/>
  <c r="L3" i="24" s="1"/>
  <c r="K30" i="24"/>
  <c r="J30" i="24"/>
  <c r="J3" i="24" s="1"/>
  <c r="I30" i="24"/>
  <c r="H30" i="24"/>
  <c r="H3" i="24" s="1"/>
  <c r="G30" i="24"/>
  <c r="G3" i="24" s="1"/>
  <c r="F30" i="24"/>
  <c r="F3" i="24" s="1"/>
  <c r="E3" i="24"/>
  <c r="D30" i="24"/>
  <c r="D3" i="24" s="1"/>
  <c r="AT29" i="24"/>
  <c r="AT28" i="24"/>
  <c r="AT27" i="24"/>
  <c r="AT26" i="24"/>
  <c r="AT25" i="24"/>
  <c r="AT24" i="24"/>
  <c r="AT23" i="24"/>
  <c r="AT22" i="24"/>
  <c r="AT21" i="24"/>
  <c r="AT20" i="24"/>
  <c r="AT19" i="24"/>
  <c r="AT18" i="24"/>
  <c r="AT17" i="24"/>
  <c r="AT16" i="24"/>
  <c r="AT15" i="24"/>
  <c r="AT14" i="24"/>
  <c r="AT13" i="24"/>
  <c r="AT12" i="24"/>
  <c r="AT11" i="24"/>
  <c r="AT10" i="24"/>
  <c r="AT9" i="24"/>
  <c r="AT8" i="24"/>
  <c r="AT7" i="24"/>
  <c r="AT6" i="24"/>
  <c r="AJ30" i="24"/>
  <c r="AJ3" i="24" s="1"/>
  <c r="AT5" i="24"/>
  <c r="AQ3" i="24"/>
  <c r="AP3" i="24"/>
  <c r="AO3" i="24"/>
  <c r="AN3" i="24"/>
  <c r="AH3" i="24"/>
  <c r="AG3" i="24"/>
  <c r="AB3" i="24"/>
  <c r="Z3" i="24"/>
  <c r="Y3" i="24"/>
  <c r="W3" i="24"/>
  <c r="S3" i="24"/>
  <c r="R3" i="24"/>
  <c r="Q3" i="24"/>
  <c r="P3" i="24"/>
  <c r="O3" i="24"/>
  <c r="I3" i="24"/>
  <c r="AT2" i="24"/>
  <c r="K3" i="24" l="1"/>
  <c r="AS31" i="24"/>
  <c r="AI3" i="24"/>
  <c r="AR33" i="24"/>
  <c r="AR35" i="24" s="1"/>
  <c r="C3" i="24"/>
  <c r="H59" i="24"/>
  <c r="X30" i="24"/>
  <c r="X3" i="24" s="1"/>
  <c r="AT30" i="24" l="1"/>
  <c r="S77" i="13" l="1"/>
  <c r="S109" i="15"/>
  <c r="H58" i="13"/>
  <c r="I58" i="13" s="1"/>
  <c r="H59" i="13"/>
  <c r="I59" i="13" s="1"/>
  <c r="H60" i="13"/>
  <c r="I60" i="13" s="1"/>
  <c r="H61" i="13"/>
  <c r="J61" i="13" s="1"/>
  <c r="H62" i="13"/>
  <c r="I62" i="13" s="1"/>
  <c r="H63" i="13"/>
  <c r="J63" i="13" s="1"/>
  <c r="H64" i="13"/>
  <c r="I64" i="13" s="1"/>
  <c r="H65" i="13"/>
  <c r="I65" i="13" s="1"/>
  <c r="H66" i="13"/>
  <c r="I66" i="13" s="1"/>
  <c r="H67" i="13"/>
  <c r="I67" i="13" s="1"/>
  <c r="H68" i="13"/>
  <c r="I68" i="13" s="1"/>
  <c r="H69" i="13"/>
  <c r="I69" i="13" s="1"/>
  <c r="H70" i="13"/>
  <c r="I70" i="13" s="1"/>
  <c r="H71" i="13"/>
  <c r="I71" i="13" s="1"/>
  <c r="H72" i="13"/>
  <c r="I72" i="13" s="1"/>
  <c r="H73" i="13"/>
  <c r="I73" i="13" s="1"/>
  <c r="H74" i="13"/>
  <c r="I74" i="13" s="1"/>
  <c r="H75" i="13"/>
  <c r="I75" i="13" s="1"/>
  <c r="H76" i="13"/>
  <c r="I76" i="13" s="1"/>
  <c r="H77" i="13"/>
  <c r="I77" i="13" s="1"/>
  <c r="H78" i="13"/>
  <c r="I78" i="13" s="1"/>
  <c r="H79" i="13"/>
  <c r="I79" i="13" s="1"/>
  <c r="H56" i="13"/>
  <c r="I56" i="13" s="1"/>
  <c r="H57" i="13"/>
  <c r="I57" i="13" s="1"/>
  <c r="H2" i="15"/>
  <c r="I2" i="15" s="1"/>
  <c r="G3" i="15"/>
  <c r="G4" i="15"/>
  <c r="G5" i="15"/>
  <c r="G6" i="15"/>
  <c r="G7" i="15"/>
  <c r="G8" i="15"/>
  <c r="G9" i="15"/>
  <c r="G10" i="15"/>
  <c r="G11" i="15"/>
  <c r="G12" i="15"/>
  <c r="G13" i="15"/>
  <c r="G14" i="15"/>
  <c r="G15" i="15"/>
  <c r="G16" i="15"/>
  <c r="G17" i="15"/>
  <c r="G18" i="15"/>
  <c r="G19" i="15"/>
  <c r="G20" i="15"/>
  <c r="G21" i="15"/>
  <c r="G22" i="15"/>
  <c r="G23" i="15"/>
  <c r="G24" i="15"/>
  <c r="G25" i="15"/>
  <c r="G26" i="15"/>
  <c r="G27" i="15"/>
  <c r="G28" i="15"/>
  <c r="G29" i="15"/>
  <c r="G30" i="15"/>
  <c r="G31" i="15"/>
  <c r="G32" i="15"/>
  <c r="G33" i="15"/>
  <c r="G34" i="15"/>
  <c r="G35" i="15"/>
  <c r="G36" i="15"/>
  <c r="G37" i="15"/>
  <c r="G38" i="15"/>
  <c r="G39" i="15"/>
  <c r="G40" i="15"/>
  <c r="G41" i="15"/>
  <c r="G42" i="15"/>
  <c r="G43" i="15"/>
  <c r="G44" i="15"/>
  <c r="G45" i="15"/>
  <c r="G46" i="15"/>
  <c r="G47" i="15"/>
  <c r="G48" i="15"/>
  <c r="G49" i="15"/>
  <c r="G50" i="15"/>
  <c r="G51" i="15"/>
  <c r="G52" i="15"/>
  <c r="G53" i="15"/>
  <c r="G54" i="15"/>
  <c r="G55" i="15"/>
  <c r="G56" i="15"/>
  <c r="G57" i="15"/>
  <c r="G58" i="15"/>
  <c r="G59" i="15"/>
  <c r="G60" i="15"/>
  <c r="G61" i="15"/>
  <c r="G62" i="15"/>
  <c r="G63" i="15"/>
  <c r="G64" i="15"/>
  <c r="G65" i="15"/>
  <c r="G66" i="15"/>
  <c r="G67" i="15"/>
  <c r="G68" i="15"/>
  <c r="G69" i="15"/>
  <c r="G70" i="15"/>
  <c r="G71" i="15"/>
  <c r="G72" i="15"/>
  <c r="G73" i="15"/>
  <c r="G74" i="15"/>
  <c r="G75" i="15"/>
  <c r="G76" i="15"/>
  <c r="G77" i="15"/>
  <c r="G78" i="15"/>
  <c r="G79" i="15"/>
  <c r="G80" i="15"/>
  <c r="G81" i="15"/>
  <c r="G82" i="15"/>
  <c r="G83" i="15"/>
  <c r="G84" i="15"/>
  <c r="G85" i="15"/>
  <c r="G86" i="15"/>
  <c r="G87" i="15"/>
  <c r="G88" i="15"/>
  <c r="G89" i="15"/>
  <c r="G90" i="15"/>
  <c r="G91" i="15"/>
  <c r="G92" i="15"/>
  <c r="G93" i="15"/>
  <c r="G94" i="15"/>
  <c r="G95" i="15"/>
  <c r="G96" i="15"/>
  <c r="G97" i="15"/>
  <c r="G98" i="15"/>
  <c r="G99" i="15"/>
  <c r="G100" i="15"/>
  <c r="G101" i="15"/>
  <c r="G102" i="15"/>
  <c r="G103" i="15"/>
  <c r="G104" i="15"/>
  <c r="G105" i="15"/>
  <c r="G2" i="15"/>
  <c r="F106" i="15"/>
  <c r="E106" i="15"/>
  <c r="K65" i="13" l="1"/>
  <c r="K61" i="13"/>
  <c r="I61" i="13"/>
  <c r="N61" i="13"/>
  <c r="K79" i="13"/>
  <c r="J58" i="13"/>
  <c r="K73" i="13"/>
  <c r="N69" i="13"/>
  <c r="K69" i="13"/>
  <c r="N79" i="13"/>
  <c r="K71" i="13"/>
  <c r="I63" i="13"/>
  <c r="N77" i="13"/>
  <c r="K77" i="13"/>
  <c r="N67" i="13"/>
  <c r="N75" i="13"/>
  <c r="K67" i="13"/>
  <c r="N59" i="13"/>
  <c r="K75" i="13"/>
  <c r="K59" i="13"/>
  <c r="N63" i="13"/>
  <c r="N71" i="13"/>
  <c r="K63" i="13"/>
  <c r="K57" i="13"/>
  <c r="N73" i="13"/>
  <c r="N65" i="13"/>
  <c r="N57" i="13"/>
  <c r="J79" i="13"/>
  <c r="J77" i="13"/>
  <c r="J75" i="13"/>
  <c r="J73" i="13"/>
  <c r="J71" i="13"/>
  <c r="J69" i="13"/>
  <c r="J67" i="13"/>
  <c r="J65" i="13"/>
  <c r="J59" i="13"/>
  <c r="J57" i="13"/>
  <c r="N78" i="13"/>
  <c r="N76" i="13"/>
  <c r="N74" i="13"/>
  <c r="N72" i="13"/>
  <c r="N70" i="13"/>
  <c r="N68" i="13"/>
  <c r="N66" i="13"/>
  <c r="N64" i="13"/>
  <c r="N62" i="13"/>
  <c r="N60" i="13"/>
  <c r="N58" i="13"/>
  <c r="N56" i="13"/>
  <c r="K78" i="13"/>
  <c r="K76" i="13"/>
  <c r="K74" i="13"/>
  <c r="K72" i="13"/>
  <c r="K70" i="13"/>
  <c r="K68" i="13"/>
  <c r="K66" i="13"/>
  <c r="K64" i="13"/>
  <c r="K62" i="13"/>
  <c r="K60" i="13"/>
  <c r="K58" i="13"/>
  <c r="K56" i="13"/>
  <c r="J78" i="13"/>
  <c r="J76" i="13"/>
  <c r="J74" i="13"/>
  <c r="J72" i="13"/>
  <c r="J70" i="13"/>
  <c r="J68" i="13"/>
  <c r="J66" i="13"/>
  <c r="J64" i="13"/>
  <c r="J62" i="13"/>
  <c r="J60" i="13"/>
  <c r="J56" i="13"/>
  <c r="H55" i="13"/>
  <c r="J2" i="15"/>
  <c r="G106" i="15"/>
  <c r="F108" i="15" s="1"/>
  <c r="K55" i="13" l="1"/>
  <c r="I55" i="13"/>
  <c r="J55" i="13"/>
  <c r="N55" i="13"/>
  <c r="P79" i="13" s="1"/>
  <c r="P2" i="15"/>
  <c r="E480" i="22" l="1"/>
  <c r="Y3" i="10" l="1"/>
  <c r="F6" i="18"/>
  <c r="D54" i="18" l="1"/>
  <c r="I54" i="18" s="1"/>
  <c r="J54" i="18" s="1"/>
  <c r="K54" i="18" s="1"/>
  <c r="L54" i="18" s="1"/>
  <c r="M89" i="18" s="1"/>
  <c r="F88" i="18"/>
  <c r="F87" i="18"/>
  <c r="F86" i="18"/>
  <c r="F85" i="18"/>
  <c r="F84" i="18"/>
  <c r="F89" i="18"/>
  <c r="H7" i="13"/>
  <c r="N7" i="13" s="1"/>
  <c r="K7" i="13"/>
  <c r="H8" i="13"/>
  <c r="N8" i="13" s="1"/>
  <c r="K8" i="13"/>
  <c r="H9" i="13"/>
  <c r="N9" i="13" s="1"/>
  <c r="K9" i="13"/>
  <c r="H10" i="13"/>
  <c r="K10" i="13"/>
  <c r="N10" i="13"/>
  <c r="H11" i="13"/>
  <c r="N11" i="13" s="1"/>
  <c r="K11" i="13"/>
  <c r="H12" i="13"/>
  <c r="N12" i="13" s="1"/>
  <c r="K12" i="13"/>
  <c r="H13" i="13"/>
  <c r="N13" i="13" s="1"/>
  <c r="K13" i="13"/>
  <c r="H14" i="13"/>
  <c r="N14" i="13" s="1"/>
  <c r="K14" i="13"/>
  <c r="H15" i="13"/>
  <c r="N15" i="13" s="1"/>
  <c r="K15" i="13"/>
  <c r="H16" i="13"/>
  <c r="N16" i="13" s="1"/>
  <c r="K16" i="13"/>
  <c r="H17" i="13"/>
  <c r="N17" i="13" s="1"/>
  <c r="K17" i="13"/>
  <c r="H18" i="13"/>
  <c r="N18" i="13" s="1"/>
  <c r="K18" i="13"/>
  <c r="H19" i="13"/>
  <c r="N19" i="13" s="1"/>
  <c r="K19" i="13"/>
  <c r="H20" i="13"/>
  <c r="N20" i="13" s="1"/>
  <c r="K20" i="13"/>
  <c r="H21" i="13"/>
  <c r="N21" i="13" s="1"/>
  <c r="K21" i="13"/>
  <c r="H22" i="13"/>
  <c r="N22" i="13" s="1"/>
  <c r="K22" i="13"/>
  <c r="H23" i="13"/>
  <c r="N23" i="13" s="1"/>
  <c r="K23" i="13"/>
  <c r="H24" i="13"/>
  <c r="N24" i="13" s="1"/>
  <c r="K24" i="13"/>
  <c r="H25" i="13"/>
  <c r="N25" i="13" s="1"/>
  <c r="K25" i="13"/>
  <c r="H26" i="13"/>
  <c r="N26" i="13" s="1"/>
  <c r="K26" i="13"/>
  <c r="H27" i="13"/>
  <c r="N27" i="13" s="1"/>
  <c r="K27" i="13"/>
  <c r="H28" i="13"/>
  <c r="N28" i="13" s="1"/>
  <c r="K28" i="13"/>
  <c r="H29" i="13"/>
  <c r="N29" i="13" s="1"/>
  <c r="K29" i="13"/>
  <c r="D41" i="18"/>
  <c r="I41" i="18" s="1"/>
  <c r="J41" i="18" s="1"/>
  <c r="K41" i="18" s="1"/>
  <c r="L41" i="18" s="1"/>
  <c r="F41" i="18"/>
  <c r="D42" i="18"/>
  <c r="I42" i="18" s="1"/>
  <c r="J42" i="18" s="1"/>
  <c r="K42" i="18" s="1"/>
  <c r="L42" i="18" s="1"/>
  <c r="F42" i="18"/>
  <c r="D43" i="18"/>
  <c r="I43" i="18" s="1"/>
  <c r="J43" i="18" s="1"/>
  <c r="K43" i="18" s="1"/>
  <c r="L43" i="18" s="1"/>
  <c r="F43" i="18"/>
  <c r="D44" i="18"/>
  <c r="I44" i="18" s="1"/>
  <c r="J44" i="18" s="1"/>
  <c r="K44" i="18" s="1"/>
  <c r="L44" i="18" s="1"/>
  <c r="M44" i="18" s="1"/>
  <c r="F44" i="18"/>
  <c r="D45" i="18"/>
  <c r="I45" i="18" s="1"/>
  <c r="J45" i="18" s="1"/>
  <c r="K45" i="18" s="1"/>
  <c r="L45" i="18" s="1"/>
  <c r="F45" i="18"/>
  <c r="D46" i="18"/>
  <c r="I46" i="18" s="1"/>
  <c r="J46" i="18" s="1"/>
  <c r="K46" i="18" s="1"/>
  <c r="L46" i="18" s="1"/>
  <c r="F46" i="18"/>
  <c r="D47" i="18"/>
  <c r="I47" i="18" s="1"/>
  <c r="J47" i="18" s="1"/>
  <c r="K47" i="18" s="1"/>
  <c r="L47" i="18" s="1"/>
  <c r="F47" i="18"/>
  <c r="D48" i="18"/>
  <c r="I48" i="18" s="1"/>
  <c r="J48" i="18" s="1"/>
  <c r="K48" i="18" s="1"/>
  <c r="L48" i="18" s="1"/>
  <c r="F48" i="18"/>
  <c r="D49" i="18"/>
  <c r="I49" i="18" s="1"/>
  <c r="J49" i="18" s="1"/>
  <c r="K49" i="18" s="1"/>
  <c r="L49" i="18" s="1"/>
  <c r="F49" i="18"/>
  <c r="D50" i="18"/>
  <c r="I50" i="18" s="1"/>
  <c r="J50" i="18" s="1"/>
  <c r="K50" i="18" s="1"/>
  <c r="L50" i="18" s="1"/>
  <c r="M50" i="18" s="1"/>
  <c r="F50" i="18"/>
  <c r="D51" i="18"/>
  <c r="I51" i="18" s="1"/>
  <c r="J51" i="18" s="1"/>
  <c r="K51" i="18" s="1"/>
  <c r="L51" i="18" s="1"/>
  <c r="M51" i="18" s="1"/>
  <c r="F51" i="18"/>
  <c r="D52" i="18"/>
  <c r="I52" i="18" s="1"/>
  <c r="J52" i="18" s="1"/>
  <c r="K52" i="18" s="1"/>
  <c r="L52" i="18" s="1"/>
  <c r="F52" i="18"/>
  <c r="D53" i="18"/>
  <c r="I53" i="18" s="1"/>
  <c r="J53" i="18" s="1"/>
  <c r="K53" i="18" s="1"/>
  <c r="L53" i="18" s="1"/>
  <c r="M53" i="18" s="1"/>
  <c r="F53" i="18"/>
  <c r="F54" i="18"/>
  <c r="D94" i="18"/>
  <c r="I94" i="18" s="1"/>
  <c r="J94" i="18" s="1"/>
  <c r="K94" i="18" s="1"/>
  <c r="L94" i="18" s="1"/>
  <c r="D95" i="18"/>
  <c r="I95" i="18" s="1"/>
  <c r="J95" i="18" s="1"/>
  <c r="K95" i="18" s="1"/>
  <c r="L95" i="18" s="1"/>
  <c r="D96" i="18"/>
  <c r="I96" i="18" s="1"/>
  <c r="J96" i="18" s="1"/>
  <c r="K96" i="18" s="1"/>
  <c r="L96" i="18" s="1"/>
  <c r="D97" i="18"/>
  <c r="I97" i="18" s="1"/>
  <c r="J97" i="18" s="1"/>
  <c r="K97" i="18" s="1"/>
  <c r="L97" i="18" s="1"/>
  <c r="D85" i="18"/>
  <c r="I85" i="18" s="1"/>
  <c r="J85" i="18" s="1"/>
  <c r="K85" i="18" s="1"/>
  <c r="L85" i="18" s="1"/>
  <c r="D86" i="18"/>
  <c r="I86" i="18" s="1"/>
  <c r="J86" i="18" s="1"/>
  <c r="K86" i="18" s="1"/>
  <c r="L86" i="18" s="1"/>
  <c r="D87" i="18"/>
  <c r="I87" i="18" s="1"/>
  <c r="J87" i="18" s="1"/>
  <c r="K87" i="18" s="1"/>
  <c r="L87" i="18" s="1"/>
  <c r="D88" i="18"/>
  <c r="I88" i="18" s="1"/>
  <c r="J88" i="18" s="1"/>
  <c r="K88" i="18" s="1"/>
  <c r="L88" i="18" s="1"/>
  <c r="D89" i="18"/>
  <c r="I89" i="18" s="1"/>
  <c r="J89" i="18" s="1"/>
  <c r="K89" i="18" s="1"/>
  <c r="L89" i="18" s="1"/>
  <c r="D59" i="18"/>
  <c r="I59" i="18" s="1"/>
  <c r="J59" i="18" s="1"/>
  <c r="K59" i="18" s="1"/>
  <c r="L59" i="18" s="1"/>
  <c r="F59" i="18"/>
  <c r="D60" i="18"/>
  <c r="I60" i="18" s="1"/>
  <c r="J60" i="18" s="1"/>
  <c r="K60" i="18" s="1"/>
  <c r="L60" i="18" s="1"/>
  <c r="F60" i="18"/>
  <c r="D61" i="18"/>
  <c r="I61" i="18" s="1"/>
  <c r="J61" i="18" s="1"/>
  <c r="K61" i="18" s="1"/>
  <c r="L61" i="18" s="1"/>
  <c r="F61" i="18"/>
  <c r="D62" i="18"/>
  <c r="I62" i="18" s="1"/>
  <c r="J62" i="18" s="1"/>
  <c r="K62" i="18" s="1"/>
  <c r="L62" i="18" s="1"/>
  <c r="F62" i="18"/>
  <c r="D63" i="18"/>
  <c r="I63" i="18" s="1"/>
  <c r="J63" i="18" s="1"/>
  <c r="K63" i="18" s="1"/>
  <c r="L63" i="18" s="1"/>
  <c r="F63" i="18"/>
  <c r="D64" i="18"/>
  <c r="I64" i="18" s="1"/>
  <c r="J64" i="18" s="1"/>
  <c r="K64" i="18" s="1"/>
  <c r="L64" i="18" s="1"/>
  <c r="F64" i="18"/>
  <c r="D65" i="18"/>
  <c r="I65" i="18" s="1"/>
  <c r="J65" i="18" s="1"/>
  <c r="K65" i="18" s="1"/>
  <c r="L65" i="18" s="1"/>
  <c r="F65" i="18"/>
  <c r="D66" i="18"/>
  <c r="I66" i="18" s="1"/>
  <c r="J66" i="18" s="1"/>
  <c r="K66" i="18" s="1"/>
  <c r="L66" i="18" s="1"/>
  <c r="F66" i="18"/>
  <c r="D67" i="18"/>
  <c r="I67" i="18" s="1"/>
  <c r="J67" i="18" s="1"/>
  <c r="K67" i="18" s="1"/>
  <c r="L67" i="18" s="1"/>
  <c r="F67" i="18"/>
  <c r="D68" i="18"/>
  <c r="I68" i="18" s="1"/>
  <c r="J68" i="18" s="1"/>
  <c r="K68" i="18" s="1"/>
  <c r="L68" i="18" s="1"/>
  <c r="F68" i="18"/>
  <c r="D69" i="18"/>
  <c r="I69" i="18" s="1"/>
  <c r="J69" i="18" s="1"/>
  <c r="K69" i="18" s="1"/>
  <c r="L69" i="18" s="1"/>
  <c r="F69" i="18"/>
  <c r="D70" i="18"/>
  <c r="I70" i="18" s="1"/>
  <c r="J70" i="18" s="1"/>
  <c r="K70" i="18" s="1"/>
  <c r="L70" i="18" s="1"/>
  <c r="F70" i="18"/>
  <c r="D71" i="18"/>
  <c r="I71" i="18" s="1"/>
  <c r="J71" i="18" s="1"/>
  <c r="K71" i="18" s="1"/>
  <c r="L71" i="18" s="1"/>
  <c r="F71" i="18"/>
  <c r="D72" i="18"/>
  <c r="I72" i="18" s="1"/>
  <c r="J72" i="18" s="1"/>
  <c r="K72" i="18" s="1"/>
  <c r="L72" i="18" s="1"/>
  <c r="F72" i="18"/>
  <c r="D73" i="18"/>
  <c r="I73" i="18" s="1"/>
  <c r="J73" i="18" s="1"/>
  <c r="K73" i="18" s="1"/>
  <c r="L73" i="18" s="1"/>
  <c r="F73" i="18"/>
  <c r="D74" i="18"/>
  <c r="I74" i="18" s="1"/>
  <c r="J74" i="18" s="1"/>
  <c r="K74" i="18" s="1"/>
  <c r="L74" i="18" s="1"/>
  <c r="F74" i="18"/>
  <c r="D75" i="18"/>
  <c r="I75" i="18" s="1"/>
  <c r="J75" i="18" s="1"/>
  <c r="K75" i="18" s="1"/>
  <c r="L75" i="18" s="1"/>
  <c r="F75" i="18"/>
  <c r="D76" i="18"/>
  <c r="I76" i="18" s="1"/>
  <c r="J76" i="18" s="1"/>
  <c r="K76" i="18" s="1"/>
  <c r="L76" i="18" s="1"/>
  <c r="F76" i="18"/>
  <c r="D77" i="18"/>
  <c r="I77" i="18" s="1"/>
  <c r="J77" i="18" s="1"/>
  <c r="K77" i="18" s="1"/>
  <c r="L77" i="18" s="1"/>
  <c r="F77" i="18"/>
  <c r="D78" i="18"/>
  <c r="I78" i="18" s="1"/>
  <c r="J78" i="18" s="1"/>
  <c r="K78" i="18" s="1"/>
  <c r="L78" i="18" s="1"/>
  <c r="F78" i="18"/>
  <c r="D79" i="18"/>
  <c r="I79" i="18" s="1"/>
  <c r="J79" i="18" s="1"/>
  <c r="K79" i="18" s="1"/>
  <c r="L79" i="18" s="1"/>
  <c r="F79" i="18"/>
  <c r="D80" i="18"/>
  <c r="I80" i="18" s="1"/>
  <c r="J80" i="18" s="1"/>
  <c r="K80" i="18" s="1"/>
  <c r="L80" i="18" s="1"/>
  <c r="F80" i="18"/>
  <c r="M80" i="18" l="1"/>
  <c r="M79" i="18"/>
  <c r="M78" i="18"/>
  <c r="M77" i="18"/>
  <c r="M43" i="18"/>
  <c r="D7" i="18"/>
  <c r="I7" i="18" s="1"/>
  <c r="J7" i="18" s="1"/>
  <c r="K7" i="18" s="1"/>
  <c r="L7" i="18" s="1"/>
  <c r="F7" i="18"/>
  <c r="D8" i="18"/>
  <c r="I8" i="18" s="1"/>
  <c r="J8" i="18" s="1"/>
  <c r="K8" i="18" s="1"/>
  <c r="L8" i="18" s="1"/>
  <c r="F8" i="18"/>
  <c r="D9" i="18"/>
  <c r="I9" i="18" s="1"/>
  <c r="J9" i="18" s="1"/>
  <c r="K9" i="18" s="1"/>
  <c r="L9" i="18" s="1"/>
  <c r="F9" i="18"/>
  <c r="D10" i="18"/>
  <c r="I10" i="18" s="1"/>
  <c r="J10" i="18" s="1"/>
  <c r="K10" i="18" s="1"/>
  <c r="L10" i="18" s="1"/>
  <c r="F10" i="18"/>
  <c r="D11" i="18"/>
  <c r="I11" i="18" s="1"/>
  <c r="J11" i="18" s="1"/>
  <c r="K11" i="18" s="1"/>
  <c r="L11" i="18" s="1"/>
  <c r="F11" i="18"/>
  <c r="D12" i="18"/>
  <c r="I12" i="18" s="1"/>
  <c r="J12" i="18" s="1"/>
  <c r="K12" i="18" s="1"/>
  <c r="L12" i="18" s="1"/>
  <c r="F12" i="18"/>
  <c r="D13" i="18"/>
  <c r="I13" i="18" s="1"/>
  <c r="J13" i="18" s="1"/>
  <c r="K13" i="18" s="1"/>
  <c r="L13" i="18" s="1"/>
  <c r="F13" i="18"/>
  <c r="D14" i="18"/>
  <c r="I14" i="18" s="1"/>
  <c r="J14" i="18" s="1"/>
  <c r="K14" i="18" s="1"/>
  <c r="L14" i="18" s="1"/>
  <c r="F14" i="18"/>
  <c r="D15" i="18"/>
  <c r="I15" i="18" s="1"/>
  <c r="J15" i="18" s="1"/>
  <c r="K15" i="18" s="1"/>
  <c r="L15" i="18" s="1"/>
  <c r="M64" i="18" s="1"/>
  <c r="F15" i="18"/>
  <c r="D16" i="18"/>
  <c r="I16" i="18" s="1"/>
  <c r="J16" i="18" s="1"/>
  <c r="K16" i="18" s="1"/>
  <c r="L16" i="18" s="1"/>
  <c r="M16" i="18" s="1"/>
  <c r="F16" i="18"/>
  <c r="D17" i="18"/>
  <c r="I17" i="18" s="1"/>
  <c r="J17" i="18" s="1"/>
  <c r="K17" i="18" s="1"/>
  <c r="L17" i="18" s="1"/>
  <c r="F17" i="18"/>
  <c r="D18" i="18"/>
  <c r="I18" i="18" s="1"/>
  <c r="J18" i="18" s="1"/>
  <c r="K18" i="18" s="1"/>
  <c r="L18" i="18" s="1"/>
  <c r="F18" i="18"/>
  <c r="D19" i="18"/>
  <c r="I19" i="18" s="1"/>
  <c r="J19" i="18" s="1"/>
  <c r="K19" i="18" s="1"/>
  <c r="L19" i="18" s="1"/>
  <c r="F19" i="18"/>
  <c r="D20" i="18"/>
  <c r="I20" i="18" s="1"/>
  <c r="J20" i="18" s="1"/>
  <c r="K20" i="18" s="1"/>
  <c r="L20" i="18" s="1"/>
  <c r="F20" i="18"/>
  <c r="D21" i="18"/>
  <c r="I21" i="18" s="1"/>
  <c r="J21" i="18" s="1"/>
  <c r="K21" i="18" s="1"/>
  <c r="L21" i="18" s="1"/>
  <c r="F21" i="18"/>
  <c r="D22" i="18"/>
  <c r="I22" i="18" s="1"/>
  <c r="J22" i="18" s="1"/>
  <c r="K22" i="18" s="1"/>
  <c r="L22" i="18" s="1"/>
  <c r="F22" i="18"/>
  <c r="D23" i="18"/>
  <c r="I23" i="18" s="1"/>
  <c r="J23" i="18" s="1"/>
  <c r="K23" i="18" s="1"/>
  <c r="L23" i="18" s="1"/>
  <c r="F23" i="18"/>
  <c r="D24" i="18"/>
  <c r="I24" i="18" s="1"/>
  <c r="J24" i="18" s="1"/>
  <c r="K24" i="18" s="1"/>
  <c r="L24" i="18" s="1"/>
  <c r="F24" i="18"/>
  <c r="D25" i="18"/>
  <c r="I25" i="18" s="1"/>
  <c r="J25" i="18" s="1"/>
  <c r="K25" i="18" s="1"/>
  <c r="L25" i="18" s="1"/>
  <c r="M67" i="18" s="1"/>
  <c r="F25" i="18"/>
  <c r="D26" i="18"/>
  <c r="I26" i="18" s="1"/>
  <c r="J26" i="18" s="1"/>
  <c r="K26" i="18" s="1"/>
  <c r="L26" i="18" s="1"/>
  <c r="M68" i="18" s="1"/>
  <c r="F26" i="18"/>
  <c r="D27" i="18"/>
  <c r="I27" i="18" s="1"/>
  <c r="J27" i="18" s="1"/>
  <c r="K27" i="18" s="1"/>
  <c r="L27" i="18" s="1"/>
  <c r="M69" i="18" s="1"/>
  <c r="F27" i="18"/>
  <c r="D28" i="18"/>
  <c r="I28" i="18" s="1"/>
  <c r="J28" i="18" s="1"/>
  <c r="K28" i="18" s="1"/>
  <c r="L28" i="18" s="1"/>
  <c r="F28" i="18"/>
  <c r="D29" i="18"/>
  <c r="I29" i="18" s="1"/>
  <c r="J29" i="18" s="1"/>
  <c r="K29" i="18" s="1"/>
  <c r="L29" i="18" s="1"/>
  <c r="F29" i="18"/>
  <c r="D30" i="18"/>
  <c r="I30" i="18" s="1"/>
  <c r="J30" i="18" s="1"/>
  <c r="K30" i="18" s="1"/>
  <c r="L30" i="18" s="1"/>
  <c r="F30" i="18"/>
  <c r="D31" i="18"/>
  <c r="I31" i="18" s="1"/>
  <c r="J31" i="18" s="1"/>
  <c r="K31" i="18" s="1"/>
  <c r="L31" i="18" s="1"/>
  <c r="F31" i="18"/>
  <c r="D32" i="18"/>
  <c r="I32" i="18" s="1"/>
  <c r="J32" i="18" s="1"/>
  <c r="K32" i="18" s="1"/>
  <c r="L32" i="18" s="1"/>
  <c r="F32" i="18"/>
  <c r="D33" i="18"/>
  <c r="I33" i="18" s="1"/>
  <c r="J33" i="18" s="1"/>
  <c r="K33" i="18" s="1"/>
  <c r="L33" i="18" s="1"/>
  <c r="F33" i="18"/>
  <c r="D34" i="18"/>
  <c r="I34" i="18" s="1"/>
  <c r="J34" i="18" s="1"/>
  <c r="K34" i="18" s="1"/>
  <c r="L34" i="18" s="1"/>
  <c r="F34" i="18"/>
  <c r="D35" i="18"/>
  <c r="I35" i="18" s="1"/>
  <c r="J35" i="18" s="1"/>
  <c r="K35" i="18" s="1"/>
  <c r="L35" i="18" s="1"/>
  <c r="F35" i="18"/>
  <c r="D36" i="18"/>
  <c r="I36" i="18" s="1"/>
  <c r="J36" i="18" s="1"/>
  <c r="K36" i="18" s="1"/>
  <c r="L36" i="18" s="1"/>
  <c r="F36" i="18"/>
  <c r="D37" i="18"/>
  <c r="I37" i="18" s="1"/>
  <c r="J37" i="18" s="1"/>
  <c r="K37" i="18" s="1"/>
  <c r="L37" i="18" s="1"/>
  <c r="F37" i="18"/>
  <c r="D38" i="18"/>
  <c r="I38" i="18" s="1"/>
  <c r="J38" i="18" s="1"/>
  <c r="K38" i="18" s="1"/>
  <c r="L38" i="18" s="1"/>
  <c r="F38" i="18"/>
  <c r="D39" i="18"/>
  <c r="I39" i="18" s="1"/>
  <c r="J39" i="18" s="1"/>
  <c r="K39" i="18" s="1"/>
  <c r="L39" i="18" s="1"/>
  <c r="F39" i="18"/>
  <c r="D40" i="18"/>
  <c r="I40" i="18" s="1"/>
  <c r="J40" i="18" s="1"/>
  <c r="K40" i="18" s="1"/>
  <c r="L40" i="18" s="1"/>
  <c r="M41" i="18" s="1"/>
  <c r="F40" i="18"/>
  <c r="C3" i="20"/>
  <c r="C4" i="20"/>
  <c r="C5" i="20"/>
  <c r="C2" i="20"/>
  <c r="M72" i="18" l="1"/>
  <c r="M36" i="18"/>
  <c r="M39" i="18"/>
  <c r="M34" i="18"/>
  <c r="M71" i="18"/>
  <c r="M23" i="18"/>
  <c r="M19" i="18"/>
  <c r="M13" i="18"/>
  <c r="D3" i="20"/>
  <c r="D2" i="20"/>
  <c r="Z3" i="10"/>
  <c r="Q6" i="15"/>
  <c r="Q10" i="15"/>
  <c r="Q13" i="15"/>
  <c r="Q33" i="15"/>
  <c r="Q38" i="15"/>
  <c r="Q42" i="15"/>
  <c r="Q46" i="15"/>
  <c r="Q51" i="15"/>
  <c r="Q54" i="15"/>
  <c r="Q55" i="15"/>
  <c r="Q62" i="15"/>
  <c r="Q63" i="15"/>
  <c r="Q70" i="15"/>
  <c r="Q71" i="15"/>
  <c r="Q74" i="15"/>
  <c r="Q75" i="15"/>
  <c r="Q82" i="15"/>
  <c r="Q103" i="15"/>
  <c r="K3" i="15"/>
  <c r="K4" i="15"/>
  <c r="K8" i="15"/>
  <c r="K11" i="15"/>
  <c r="K12" i="15"/>
  <c r="K15" i="15"/>
  <c r="K16" i="15"/>
  <c r="K19" i="15"/>
  <c r="K20" i="15"/>
  <c r="K23" i="15"/>
  <c r="K24" i="15"/>
  <c r="K28" i="15"/>
  <c r="K31" i="15"/>
  <c r="K32" i="15"/>
  <c r="K35" i="15"/>
  <c r="K36" i="15"/>
  <c r="K39" i="15"/>
  <c r="K40" i="15"/>
  <c r="K44" i="15"/>
  <c r="K48" i="15"/>
  <c r="K51" i="15"/>
  <c r="K52" i="15"/>
  <c r="K56" i="15"/>
  <c r="K59" i="15"/>
  <c r="K60" i="15"/>
  <c r="K64" i="15"/>
  <c r="K68" i="15"/>
  <c r="K71" i="15"/>
  <c r="K72" i="15"/>
  <c r="K76" i="15"/>
  <c r="K80" i="15"/>
  <c r="K87" i="15"/>
  <c r="K88" i="15"/>
  <c r="K92" i="15"/>
  <c r="K96" i="15"/>
  <c r="K99" i="15"/>
  <c r="K102" i="15"/>
  <c r="K103" i="15"/>
  <c r="K104" i="15"/>
  <c r="L3" i="19"/>
  <c r="M3" i="19" s="1"/>
  <c r="N3" i="19" s="1"/>
  <c r="L4" i="19"/>
  <c r="M4" i="19" s="1"/>
  <c r="L5" i="19"/>
  <c r="M5" i="19" s="1"/>
  <c r="L6" i="19"/>
  <c r="M6" i="19" s="1"/>
  <c r="N6" i="19" s="1"/>
  <c r="O6" i="19" s="1"/>
  <c r="L7" i="19"/>
  <c r="M7" i="19" s="1"/>
  <c r="N7" i="19" s="1"/>
  <c r="L8" i="19"/>
  <c r="M8" i="19"/>
  <c r="L9" i="19"/>
  <c r="M9" i="19" s="1"/>
  <c r="N9" i="19" s="1"/>
  <c r="O9" i="19" s="1"/>
  <c r="L10" i="19"/>
  <c r="M10" i="19"/>
  <c r="N10" i="19" s="1"/>
  <c r="O10" i="19" s="1"/>
  <c r="Q4" i="15" s="1"/>
  <c r="L11" i="19"/>
  <c r="M11" i="19" s="1"/>
  <c r="N11" i="19" s="1"/>
  <c r="O11" i="19" s="1"/>
  <c r="Q5" i="15" s="1"/>
  <c r="L12" i="19"/>
  <c r="M12" i="19" s="1"/>
  <c r="L13" i="19"/>
  <c r="M13" i="19" s="1"/>
  <c r="N13" i="19" s="1"/>
  <c r="O13" i="19" s="1"/>
  <c r="L14" i="19"/>
  <c r="M14" i="19" s="1"/>
  <c r="N14" i="19" s="1"/>
  <c r="O14" i="19" s="1"/>
  <c r="L15" i="19"/>
  <c r="M15" i="19" s="1"/>
  <c r="N15" i="19" s="1"/>
  <c r="O15" i="19" s="1"/>
  <c r="Q7" i="15" s="1"/>
  <c r="L16" i="19"/>
  <c r="M16" i="19"/>
  <c r="N16" i="19" s="1"/>
  <c r="O16" i="19" s="1"/>
  <c r="L17" i="19"/>
  <c r="M17" i="19" s="1"/>
  <c r="N17" i="19" s="1"/>
  <c r="O17" i="19" s="1"/>
  <c r="L18" i="19"/>
  <c r="M18" i="19" s="1"/>
  <c r="N18" i="19" s="1"/>
  <c r="O18" i="19" s="1"/>
  <c r="L19" i="19"/>
  <c r="M19" i="19" s="1"/>
  <c r="N19" i="19" s="1"/>
  <c r="O19" i="19" s="1"/>
  <c r="Q8" i="15" s="1"/>
  <c r="L20" i="19"/>
  <c r="M20" i="19" s="1"/>
  <c r="N20" i="19" s="1"/>
  <c r="L21" i="19"/>
  <c r="M21" i="19" s="1"/>
  <c r="N21" i="19" s="1"/>
  <c r="O21" i="19" s="1"/>
  <c r="L22" i="19"/>
  <c r="M22" i="19" s="1"/>
  <c r="N22" i="19" s="1"/>
  <c r="O22" i="19" s="1"/>
  <c r="Q9" i="15" s="1"/>
  <c r="L23" i="19"/>
  <c r="M23" i="19" s="1"/>
  <c r="N23" i="19" s="1"/>
  <c r="O23" i="19" s="1"/>
  <c r="L24" i="19"/>
  <c r="M24" i="19" s="1"/>
  <c r="L25" i="19"/>
  <c r="M25" i="19"/>
  <c r="N25" i="19" s="1"/>
  <c r="O25" i="19" s="1"/>
  <c r="L26" i="19"/>
  <c r="M26" i="19" s="1"/>
  <c r="N26" i="19" s="1"/>
  <c r="O26" i="19" s="1"/>
  <c r="L27" i="19"/>
  <c r="M27" i="19" s="1"/>
  <c r="N27" i="19" s="1"/>
  <c r="O27" i="19" s="1"/>
  <c r="L28" i="19"/>
  <c r="M28" i="19" s="1"/>
  <c r="N28" i="19" s="1"/>
  <c r="L29" i="19"/>
  <c r="M29" i="19" s="1"/>
  <c r="N29" i="19" s="1"/>
  <c r="O29" i="19" s="1"/>
  <c r="L30" i="19"/>
  <c r="M30" i="19" s="1"/>
  <c r="N30" i="19" s="1"/>
  <c r="O30" i="19" s="1"/>
  <c r="Q11" i="15" s="1"/>
  <c r="L31" i="19"/>
  <c r="M31" i="19" s="1"/>
  <c r="N31" i="19" s="1"/>
  <c r="O31" i="19" s="1"/>
  <c r="Q12" i="15" s="1"/>
  <c r="L32" i="19"/>
  <c r="M32" i="19" s="1"/>
  <c r="N32" i="19" s="1"/>
  <c r="L33" i="19"/>
  <c r="M33" i="19" s="1"/>
  <c r="N33" i="19" s="1"/>
  <c r="O33" i="19" s="1"/>
  <c r="L34" i="19"/>
  <c r="M34" i="19" s="1"/>
  <c r="N34" i="19" s="1"/>
  <c r="O34" i="19" s="1"/>
  <c r="L35" i="19"/>
  <c r="M35" i="19" s="1"/>
  <c r="N35" i="19" s="1"/>
  <c r="O35" i="19" s="1"/>
  <c r="L36" i="19"/>
  <c r="M36" i="19" s="1"/>
  <c r="L37" i="19"/>
  <c r="M37" i="19" s="1"/>
  <c r="N37" i="19" s="1"/>
  <c r="O37" i="19" s="1"/>
  <c r="L38" i="19"/>
  <c r="M38" i="19" s="1"/>
  <c r="N38" i="19" s="1"/>
  <c r="O38" i="19" s="1"/>
  <c r="L39" i="19"/>
  <c r="M39" i="19" s="1"/>
  <c r="N39" i="19" s="1"/>
  <c r="O39" i="19" s="1"/>
  <c r="L40" i="19"/>
  <c r="M40" i="19" s="1"/>
  <c r="K14" i="15" s="1"/>
  <c r="L41" i="19"/>
  <c r="M41" i="19" s="1"/>
  <c r="N41" i="19" s="1"/>
  <c r="O41" i="19" s="1"/>
  <c r="L42" i="19"/>
  <c r="M42" i="19" s="1"/>
  <c r="N42" i="19" s="1"/>
  <c r="O42" i="19" s="1"/>
  <c r="L43" i="19"/>
  <c r="M43" i="19" s="1"/>
  <c r="N43" i="19" s="1"/>
  <c r="O43" i="19" s="1"/>
  <c r="Q15" i="15" s="1"/>
  <c r="L44" i="19"/>
  <c r="M44" i="19"/>
  <c r="L45" i="19"/>
  <c r="M45" i="19" s="1"/>
  <c r="N45" i="19" s="1"/>
  <c r="O45" i="19" s="1"/>
  <c r="L46" i="19"/>
  <c r="M46" i="19" s="1"/>
  <c r="N46" i="19" s="1"/>
  <c r="O46" i="19" s="1"/>
  <c r="Q16" i="15" s="1"/>
  <c r="L47" i="19"/>
  <c r="M47" i="19" s="1"/>
  <c r="N47" i="19" s="1"/>
  <c r="O47" i="19" s="1"/>
  <c r="L48" i="19"/>
  <c r="M48" i="19" s="1"/>
  <c r="K17" i="15" s="1"/>
  <c r="L49" i="19"/>
  <c r="M49" i="19" s="1"/>
  <c r="N49" i="19" s="1"/>
  <c r="O49" i="19" s="1"/>
  <c r="L50" i="19"/>
  <c r="M50" i="19" s="1"/>
  <c r="N50" i="19" s="1"/>
  <c r="O50" i="19" s="1"/>
  <c r="L51" i="19"/>
  <c r="M51" i="19"/>
  <c r="N51" i="19" s="1"/>
  <c r="O51" i="19" s="1"/>
  <c r="L52" i="19"/>
  <c r="M52" i="19" s="1"/>
  <c r="K18" i="15" s="1"/>
  <c r="L53" i="19"/>
  <c r="M53" i="19" s="1"/>
  <c r="N53" i="19" s="1"/>
  <c r="O53" i="19" s="1"/>
  <c r="Q19" i="15" s="1"/>
  <c r="L54" i="19"/>
  <c r="M54" i="19" s="1"/>
  <c r="N54" i="19" s="1"/>
  <c r="O54" i="19" s="1"/>
  <c r="Q20" i="15" s="1"/>
  <c r="L55" i="19"/>
  <c r="M55" i="19" s="1"/>
  <c r="N55" i="19" s="1"/>
  <c r="O55" i="19" s="1"/>
  <c r="L56" i="19"/>
  <c r="M56" i="19" s="1"/>
  <c r="K21" i="15" s="1"/>
  <c r="L57" i="19"/>
  <c r="M57" i="19" s="1"/>
  <c r="N57" i="19" s="1"/>
  <c r="O57" i="19" s="1"/>
  <c r="L58" i="19"/>
  <c r="M58" i="19" s="1"/>
  <c r="N58" i="19" s="1"/>
  <c r="O58" i="19" s="1"/>
  <c r="L59" i="19"/>
  <c r="M59" i="19" s="1"/>
  <c r="N59" i="19" s="1"/>
  <c r="O59" i="19" s="1"/>
  <c r="Q22" i="15" s="1"/>
  <c r="L60" i="19"/>
  <c r="M60" i="19" s="1"/>
  <c r="N60" i="19" s="1"/>
  <c r="L61" i="19"/>
  <c r="M61" i="19" s="1"/>
  <c r="N61" i="19" s="1"/>
  <c r="O61" i="19" s="1"/>
  <c r="Q23" i="15" s="1"/>
  <c r="L62" i="19"/>
  <c r="M62" i="19" s="1"/>
  <c r="N62" i="19" s="1"/>
  <c r="O62" i="19" s="1"/>
  <c r="L63" i="19"/>
  <c r="M63" i="19" s="1"/>
  <c r="N63" i="19" s="1"/>
  <c r="O63" i="19" s="1"/>
  <c r="L64" i="19"/>
  <c r="M64" i="19" s="1"/>
  <c r="N64" i="19" s="1"/>
  <c r="O64" i="19" s="1"/>
  <c r="Q24" i="15" s="1"/>
  <c r="L65" i="19"/>
  <c r="M65" i="19" s="1"/>
  <c r="N65" i="19" s="1"/>
  <c r="O65" i="19" s="1"/>
  <c r="Q25" i="15" s="1"/>
  <c r="L66" i="19"/>
  <c r="M66" i="19" s="1"/>
  <c r="N66" i="19" s="1"/>
  <c r="L67" i="19"/>
  <c r="M67" i="19" s="1"/>
  <c r="N67" i="19" s="1"/>
  <c r="O67" i="19" s="1"/>
  <c r="Q27" i="15" s="1"/>
  <c r="L68" i="19"/>
  <c r="M68" i="19" s="1"/>
  <c r="N68" i="19" s="1"/>
  <c r="L69" i="19"/>
  <c r="M69" i="19" s="1"/>
  <c r="N69" i="19" s="1"/>
  <c r="O69" i="19" s="1"/>
  <c r="L70" i="19"/>
  <c r="M70" i="19" s="1"/>
  <c r="L71" i="19"/>
  <c r="M71" i="19" s="1"/>
  <c r="N71" i="19" s="1"/>
  <c r="O71" i="19" s="1"/>
  <c r="L72" i="19"/>
  <c r="M72" i="19"/>
  <c r="N72" i="19" s="1"/>
  <c r="O72" i="19" s="1"/>
  <c r="L73" i="19"/>
  <c r="M73" i="19" s="1"/>
  <c r="N73" i="19" s="1"/>
  <c r="O73" i="19" s="1"/>
  <c r="Q29" i="15" s="1"/>
  <c r="L74" i="19"/>
  <c r="M74" i="19" s="1"/>
  <c r="N74" i="19" s="1"/>
  <c r="L75" i="19"/>
  <c r="M75" i="19" s="1"/>
  <c r="N75" i="19" s="1"/>
  <c r="O75" i="19" s="1"/>
  <c r="Q31" i="15" s="1"/>
  <c r="L76" i="19"/>
  <c r="M76" i="19" s="1"/>
  <c r="L77" i="19"/>
  <c r="M77" i="19" s="1"/>
  <c r="N77" i="19" s="1"/>
  <c r="O77" i="19" s="1"/>
  <c r="L78" i="19"/>
  <c r="M78" i="19" s="1"/>
  <c r="L79" i="19"/>
  <c r="M79" i="19" s="1"/>
  <c r="N79" i="19" s="1"/>
  <c r="O79" i="19" s="1"/>
  <c r="L80" i="19"/>
  <c r="M80" i="19" s="1"/>
  <c r="N80" i="19" s="1"/>
  <c r="O80" i="19" s="1"/>
  <c r="L81" i="19"/>
  <c r="M81" i="19" s="1"/>
  <c r="N81" i="19" s="1"/>
  <c r="O81" i="19" s="1"/>
  <c r="L82" i="19"/>
  <c r="M82" i="19" s="1"/>
  <c r="K34" i="15" s="1"/>
  <c r="L83" i="19"/>
  <c r="M83" i="19" s="1"/>
  <c r="N83" i="19" s="1"/>
  <c r="O83" i="19" s="1"/>
  <c r="Q35" i="15" s="1"/>
  <c r="L84" i="19"/>
  <c r="M84" i="19" s="1"/>
  <c r="N84" i="19" s="1"/>
  <c r="L85" i="19"/>
  <c r="M85" i="19" s="1"/>
  <c r="N85" i="19" s="1"/>
  <c r="O85" i="19" s="1"/>
  <c r="Q37" i="15" s="1"/>
  <c r="L86" i="19"/>
  <c r="M86" i="19" s="1"/>
  <c r="L87" i="19"/>
  <c r="M87" i="19"/>
  <c r="N87" i="19"/>
  <c r="O87" i="19" s="1"/>
  <c r="L88" i="19"/>
  <c r="M88" i="19" s="1"/>
  <c r="N88" i="19" s="1"/>
  <c r="O88" i="19" s="1"/>
  <c r="L89" i="19"/>
  <c r="M89" i="19" s="1"/>
  <c r="N89" i="19" s="1"/>
  <c r="O89" i="19" s="1"/>
  <c r="Q39" i="15" s="1"/>
  <c r="L90" i="19"/>
  <c r="M90" i="19" s="1"/>
  <c r="L91" i="19"/>
  <c r="M91" i="19" s="1"/>
  <c r="N91" i="19" s="1"/>
  <c r="O91" i="19" s="1"/>
  <c r="Q41" i="15" s="1"/>
  <c r="L92" i="19"/>
  <c r="M92" i="19" s="1"/>
  <c r="N92" i="19" s="1"/>
  <c r="L93" i="19"/>
  <c r="M93" i="19" s="1"/>
  <c r="N93" i="19" s="1"/>
  <c r="O93" i="19" s="1"/>
  <c r="L94" i="19"/>
  <c r="M94" i="19" s="1"/>
  <c r="N94" i="19" s="1"/>
  <c r="L95" i="19"/>
  <c r="M95" i="19" s="1"/>
  <c r="N95" i="19" s="1"/>
  <c r="O95" i="19" s="1"/>
  <c r="L96" i="19"/>
  <c r="M96" i="19" s="1"/>
  <c r="N96" i="19" s="1"/>
  <c r="O96" i="19" s="1"/>
  <c r="Q44" i="15" s="1"/>
  <c r="L97" i="19"/>
  <c r="M97" i="19" s="1"/>
  <c r="N97" i="19" s="1"/>
  <c r="O97" i="19" s="1"/>
  <c r="Q45" i="15" s="1"/>
  <c r="L98" i="19"/>
  <c r="M98" i="19" s="1"/>
  <c r="N98" i="19" s="1"/>
  <c r="O98" i="19" s="1"/>
  <c r="L99" i="19"/>
  <c r="M99" i="19" s="1"/>
  <c r="N99" i="19" s="1"/>
  <c r="O99" i="19" s="1"/>
  <c r="L100" i="19"/>
  <c r="M100" i="19" s="1"/>
  <c r="N100" i="19" s="1"/>
  <c r="O100" i="19"/>
  <c r="L101" i="19"/>
  <c r="M101" i="19" s="1"/>
  <c r="N101" i="19" s="1"/>
  <c r="O101" i="19" s="1"/>
  <c r="L102" i="19"/>
  <c r="M102" i="19" s="1"/>
  <c r="K47" i="15" s="1"/>
  <c r="L103" i="19"/>
  <c r="M103" i="19" s="1"/>
  <c r="N103" i="19" s="1"/>
  <c r="O103" i="19" s="1"/>
  <c r="L104" i="19"/>
  <c r="M104" i="19" s="1"/>
  <c r="N104" i="19" s="1"/>
  <c r="O104" i="19" s="1"/>
  <c r="Q48" i="15" s="1"/>
  <c r="L105" i="19"/>
  <c r="M105" i="19" s="1"/>
  <c r="N105" i="19" s="1"/>
  <c r="O105" i="19" s="1"/>
  <c r="Q49" i="15" s="1"/>
  <c r="L106" i="19"/>
  <c r="M106" i="19" s="1"/>
  <c r="K50" i="15" s="1"/>
  <c r="L107" i="19"/>
  <c r="M107" i="19" s="1"/>
  <c r="N107" i="19" s="1"/>
  <c r="O107" i="19" s="1"/>
  <c r="L108" i="19"/>
  <c r="M108" i="19" s="1"/>
  <c r="L109" i="19"/>
  <c r="M109" i="19" s="1"/>
  <c r="N109" i="19" s="1"/>
  <c r="O109" i="19" s="1"/>
  <c r="L110" i="19"/>
  <c r="M110" i="19" s="1"/>
  <c r="N110" i="19" s="1"/>
  <c r="L111" i="19"/>
  <c r="M111" i="19" s="1"/>
  <c r="N111" i="19" s="1"/>
  <c r="O111" i="19" s="1"/>
  <c r="L112" i="19"/>
  <c r="M112" i="19" s="1"/>
  <c r="N112" i="19" s="1"/>
  <c r="O112" i="19" s="1"/>
  <c r="L113" i="19"/>
  <c r="M113" i="19" s="1"/>
  <c r="N113" i="19" s="1"/>
  <c r="O113" i="19" s="1"/>
  <c r="L114" i="19"/>
  <c r="M114" i="19" s="1"/>
  <c r="L115" i="19"/>
  <c r="M115" i="19" s="1"/>
  <c r="N115" i="19" s="1"/>
  <c r="O115" i="19" s="1"/>
  <c r="L116" i="19"/>
  <c r="M116" i="19" s="1"/>
  <c r="L117" i="19"/>
  <c r="M117" i="19" s="1"/>
  <c r="N117" i="19" s="1"/>
  <c r="O117" i="19" s="1"/>
  <c r="L118" i="19"/>
  <c r="M118" i="19" s="1"/>
  <c r="N118" i="19" s="1"/>
  <c r="L119" i="19"/>
  <c r="M119" i="19"/>
  <c r="N119" i="19" s="1"/>
  <c r="O119" i="19" s="1"/>
  <c r="L120" i="19"/>
  <c r="M120" i="19" s="1"/>
  <c r="N120" i="19" s="1"/>
  <c r="O120" i="19" s="1"/>
  <c r="Q56" i="15" s="1"/>
  <c r="L121" i="19"/>
  <c r="M121" i="19" s="1"/>
  <c r="N121" i="19" s="1"/>
  <c r="O121" i="19" s="1"/>
  <c r="Q57" i="15" s="1"/>
  <c r="L122" i="19"/>
  <c r="M122" i="19" s="1"/>
  <c r="N122" i="19" s="1"/>
  <c r="L123" i="19"/>
  <c r="M123" i="19" s="1"/>
  <c r="N123" i="19" s="1"/>
  <c r="O123" i="19" s="1"/>
  <c r="L124" i="19"/>
  <c r="M124" i="19" s="1"/>
  <c r="L125" i="19"/>
  <c r="M125" i="19" s="1"/>
  <c r="N125" i="19" s="1"/>
  <c r="O125" i="19" s="1"/>
  <c r="Q60" i="15" s="1"/>
  <c r="L126" i="19"/>
  <c r="M126" i="19" s="1"/>
  <c r="N126" i="19" s="1"/>
  <c r="L127" i="19"/>
  <c r="M127" i="19" s="1"/>
  <c r="N127" i="19" s="1"/>
  <c r="O127" i="19" s="1"/>
  <c r="L128" i="19"/>
  <c r="M128" i="19" s="1"/>
  <c r="N128" i="19" s="1"/>
  <c r="O128" i="19" s="1"/>
  <c r="L129" i="19"/>
  <c r="M129" i="19"/>
  <c r="N129" i="19" s="1"/>
  <c r="O129" i="19" s="1"/>
  <c r="L130" i="19"/>
  <c r="M130" i="19" s="1"/>
  <c r="N130" i="19" s="1"/>
  <c r="L131" i="19"/>
  <c r="M131" i="19" s="1"/>
  <c r="N131" i="19" s="1"/>
  <c r="O131" i="19" s="1"/>
  <c r="Q64" i="15" s="1"/>
  <c r="L132" i="19"/>
  <c r="M132" i="19" s="1"/>
  <c r="N132" i="19" s="1"/>
  <c r="L133" i="19"/>
  <c r="M133" i="19" s="1"/>
  <c r="N133" i="19" s="1"/>
  <c r="O133" i="19" s="1"/>
  <c r="Q65" i="15" s="1"/>
  <c r="L134" i="19"/>
  <c r="M134" i="19" s="1"/>
  <c r="K66" i="15" s="1"/>
  <c r="L135" i="19"/>
  <c r="M135" i="19" s="1"/>
  <c r="N135" i="19" s="1"/>
  <c r="O135" i="19" s="1"/>
  <c r="L136" i="19"/>
  <c r="M136" i="19" s="1"/>
  <c r="N136" i="19" s="1"/>
  <c r="O136" i="19" s="1"/>
  <c r="Q67" i="15" s="1"/>
  <c r="L137" i="19"/>
  <c r="M137" i="19" s="1"/>
  <c r="N137" i="19" s="1"/>
  <c r="O137" i="19" s="1"/>
  <c r="Q68" i="15" s="1"/>
  <c r="L138" i="19"/>
  <c r="M138" i="19" s="1"/>
  <c r="N138" i="19" s="1"/>
  <c r="L139" i="19"/>
  <c r="M139" i="19" s="1"/>
  <c r="N139" i="19" s="1"/>
  <c r="O139" i="19" s="1"/>
  <c r="Q69" i="15" s="1"/>
  <c r="L140" i="19"/>
  <c r="M140" i="19" s="1"/>
  <c r="L141" i="19"/>
  <c r="M141" i="19" s="1"/>
  <c r="N141" i="19" s="1"/>
  <c r="O141" i="19" s="1"/>
  <c r="L142" i="19"/>
  <c r="M142" i="19" s="1"/>
  <c r="L143" i="19"/>
  <c r="M143" i="19" s="1"/>
  <c r="N143" i="19" s="1"/>
  <c r="O143" i="19" s="1"/>
  <c r="L144" i="19"/>
  <c r="M144" i="19" s="1"/>
  <c r="N144" i="19" s="1"/>
  <c r="O144" i="19" s="1"/>
  <c r="L145" i="19"/>
  <c r="M145" i="19" s="1"/>
  <c r="N145" i="19" s="1"/>
  <c r="O145" i="19" s="1"/>
  <c r="L146" i="19"/>
  <c r="M146" i="19" s="1"/>
  <c r="L147" i="19"/>
  <c r="M147" i="19" s="1"/>
  <c r="N147" i="19" s="1"/>
  <c r="O147" i="19" s="1"/>
  <c r="L148" i="19"/>
  <c r="M148" i="19" s="1"/>
  <c r="N148" i="19" s="1"/>
  <c r="L149" i="19"/>
  <c r="M149" i="19" s="1"/>
  <c r="N149" i="19" s="1"/>
  <c r="O149" i="19" s="1"/>
  <c r="L150" i="19"/>
  <c r="M150" i="19" s="1"/>
  <c r="N150" i="19" s="1"/>
  <c r="O150" i="19" s="1"/>
  <c r="L151" i="19"/>
  <c r="M151" i="19" s="1"/>
  <c r="N151" i="19" s="1"/>
  <c r="O151" i="19" s="1"/>
  <c r="L152" i="19"/>
  <c r="M152" i="19" s="1"/>
  <c r="N152" i="19" s="1"/>
  <c r="O152" i="19" s="1"/>
  <c r="L153" i="19"/>
  <c r="M153" i="19" s="1"/>
  <c r="N153" i="19" s="1"/>
  <c r="O153" i="19" s="1"/>
  <c r="L154" i="19"/>
  <c r="M154" i="19" s="1"/>
  <c r="L155" i="19"/>
  <c r="M155" i="19" s="1"/>
  <c r="N155" i="19" s="1"/>
  <c r="O155" i="19" s="1"/>
  <c r="L156" i="19"/>
  <c r="M156" i="19" s="1"/>
  <c r="N156" i="19" s="1"/>
  <c r="L157" i="19"/>
  <c r="M157" i="19" s="1"/>
  <c r="N157" i="19" s="1"/>
  <c r="O157" i="19" s="1"/>
  <c r="L158" i="19"/>
  <c r="M158" i="19" s="1"/>
  <c r="N158" i="19" s="1"/>
  <c r="O158" i="19" s="1"/>
  <c r="L159" i="19"/>
  <c r="M159" i="19" s="1"/>
  <c r="N159" i="19" s="1"/>
  <c r="O159" i="19" s="1"/>
  <c r="Q76" i="15" s="1"/>
  <c r="L160" i="19"/>
  <c r="M160" i="19" s="1"/>
  <c r="N160" i="19" s="1"/>
  <c r="O160" i="19" s="1"/>
  <c r="L161" i="19"/>
  <c r="M161" i="19" s="1"/>
  <c r="N161" i="19" s="1"/>
  <c r="O161" i="19" s="1"/>
  <c r="Q77" i="15" s="1"/>
  <c r="L162" i="19"/>
  <c r="M162" i="19" s="1"/>
  <c r="N162" i="19" s="1"/>
  <c r="O162" i="19" s="1"/>
  <c r="Q78" i="15" s="1"/>
  <c r="L163" i="19"/>
  <c r="M163" i="19" s="1"/>
  <c r="N163" i="19" s="1"/>
  <c r="O163" i="19" s="1"/>
  <c r="Q79" i="15" s="1"/>
  <c r="L164" i="19"/>
  <c r="M164" i="19" s="1"/>
  <c r="N164" i="19" s="1"/>
  <c r="O164" i="19"/>
  <c r="Q80" i="15" s="1"/>
  <c r="L165" i="19"/>
  <c r="M165" i="19" s="1"/>
  <c r="N165" i="19" s="1"/>
  <c r="O165" i="19" s="1"/>
  <c r="L166" i="19"/>
  <c r="M166" i="19" s="1"/>
  <c r="K81" i="15" s="1"/>
  <c r="L167" i="19"/>
  <c r="M167" i="19" s="1"/>
  <c r="N167" i="19" s="1"/>
  <c r="O167" i="19" s="1"/>
  <c r="L168" i="19"/>
  <c r="M168" i="19"/>
  <c r="N168" i="19" s="1"/>
  <c r="O168" i="19" s="1"/>
  <c r="L169" i="19"/>
  <c r="M169" i="19" s="1"/>
  <c r="N169" i="19" s="1"/>
  <c r="O169" i="19" s="1"/>
  <c r="L170" i="19"/>
  <c r="M170" i="19" s="1"/>
  <c r="N170" i="19" s="1"/>
  <c r="L171" i="19"/>
  <c r="M171" i="19" s="1"/>
  <c r="N171" i="19" s="1"/>
  <c r="O171" i="19" s="1"/>
  <c r="L172" i="19"/>
  <c r="M172" i="19"/>
  <c r="N172" i="19" s="1"/>
  <c r="L173" i="19"/>
  <c r="M173" i="19" s="1"/>
  <c r="L174" i="19"/>
  <c r="M174" i="19"/>
  <c r="N174" i="19" s="1"/>
  <c r="L175" i="19"/>
  <c r="M175" i="19" s="1"/>
  <c r="K84" i="15" s="1"/>
  <c r="L176" i="19"/>
  <c r="M176" i="19" s="1"/>
  <c r="N176" i="19" s="1"/>
  <c r="L177" i="19"/>
  <c r="M177" i="19" s="1"/>
  <c r="L178" i="19"/>
  <c r="M178" i="19" s="1"/>
  <c r="K86" i="15" s="1"/>
  <c r="L179" i="19"/>
  <c r="M179" i="19" s="1"/>
  <c r="L180" i="19"/>
  <c r="M180" i="19" s="1"/>
  <c r="N180" i="19" s="1"/>
  <c r="L181" i="19"/>
  <c r="M181" i="19" s="1"/>
  <c r="L182" i="19"/>
  <c r="M182" i="19" s="1"/>
  <c r="L183" i="19"/>
  <c r="M183" i="19" s="1"/>
  <c r="L184" i="19"/>
  <c r="M184" i="19"/>
  <c r="N184" i="19" s="1"/>
  <c r="L185" i="19"/>
  <c r="M185" i="19" s="1"/>
  <c r="L186" i="19"/>
  <c r="M186" i="19" s="1"/>
  <c r="N186" i="19" s="1"/>
  <c r="L187" i="19"/>
  <c r="M187" i="19" s="1"/>
  <c r="L188" i="19"/>
  <c r="M188" i="19" s="1"/>
  <c r="N188" i="19" s="1"/>
  <c r="L189" i="19"/>
  <c r="M189" i="19" s="1"/>
  <c r="L190" i="19"/>
  <c r="M190" i="19" s="1"/>
  <c r="N190" i="19" s="1"/>
  <c r="L191" i="19"/>
  <c r="M191" i="19" s="1"/>
  <c r="L192" i="19"/>
  <c r="M192" i="19" s="1"/>
  <c r="N192" i="19" s="1"/>
  <c r="L193" i="19"/>
  <c r="M193" i="19" s="1"/>
  <c r="L194" i="19"/>
  <c r="M194" i="19" s="1"/>
  <c r="N194" i="19" s="1"/>
  <c r="L195" i="19"/>
  <c r="M195" i="19" s="1"/>
  <c r="L196" i="19"/>
  <c r="M196" i="19"/>
  <c r="L197" i="19"/>
  <c r="M197" i="19" s="1"/>
  <c r="L198" i="19"/>
  <c r="M198" i="19" s="1"/>
  <c r="L199" i="19"/>
  <c r="M199" i="19"/>
  <c r="L200" i="19"/>
  <c r="M200" i="19" s="1"/>
  <c r="L201" i="19"/>
  <c r="M201" i="19" s="1"/>
  <c r="L202" i="19"/>
  <c r="M202" i="19" s="1"/>
  <c r="N202" i="19" s="1"/>
  <c r="L203" i="19"/>
  <c r="M203" i="19" s="1"/>
  <c r="L204" i="19"/>
  <c r="M204" i="19" s="1"/>
  <c r="L205" i="19"/>
  <c r="M205" i="19" s="1"/>
  <c r="N205" i="19" s="1"/>
  <c r="L206" i="19"/>
  <c r="M206" i="19" s="1"/>
  <c r="K89" i="15" s="1"/>
  <c r="L207" i="19"/>
  <c r="M207" i="19" s="1"/>
  <c r="K90" i="15" s="1"/>
  <c r="L208" i="19"/>
  <c r="M208" i="19" s="1"/>
  <c r="L209" i="19"/>
  <c r="M209" i="19"/>
  <c r="N209" i="19" s="1"/>
  <c r="O209" i="19"/>
  <c r="Q91" i="15" s="1"/>
  <c r="L210" i="19"/>
  <c r="M210" i="19" s="1"/>
  <c r="N210" i="19" s="1"/>
  <c r="L211" i="19"/>
  <c r="M211" i="19" s="1"/>
  <c r="K93" i="15" s="1"/>
  <c r="L212" i="19"/>
  <c r="M212" i="19" s="1"/>
  <c r="K94" i="15" s="1"/>
  <c r="L213" i="19"/>
  <c r="M213" i="19" s="1"/>
  <c r="N213" i="19" s="1"/>
  <c r="O213" i="19" s="1"/>
  <c r="Q95" i="15" s="1"/>
  <c r="L214" i="19"/>
  <c r="M214" i="19"/>
  <c r="N214" i="19" s="1"/>
  <c r="L215" i="19"/>
  <c r="M215" i="19" s="1"/>
  <c r="K97" i="15" s="1"/>
  <c r="L216" i="19"/>
  <c r="M216" i="19" s="1"/>
  <c r="L217" i="19"/>
  <c r="M217" i="19" s="1"/>
  <c r="K98" i="15" s="1"/>
  <c r="L218" i="19"/>
  <c r="M218" i="19" s="1"/>
  <c r="N218" i="19" s="1"/>
  <c r="L219" i="19"/>
  <c r="M219" i="19" s="1"/>
  <c r="L220" i="19"/>
  <c r="M220" i="19" s="1"/>
  <c r="K100" i="15" s="1"/>
  <c r="L221" i="19"/>
  <c r="M221" i="19" s="1"/>
  <c r="N221" i="19" s="1"/>
  <c r="L222" i="19"/>
  <c r="M222" i="19" s="1"/>
  <c r="L223" i="19"/>
  <c r="M223" i="19" s="1"/>
  <c r="L224" i="19"/>
  <c r="M224" i="19" s="1"/>
  <c r="L225" i="19"/>
  <c r="M225" i="19" s="1"/>
  <c r="L226" i="19"/>
  <c r="M226" i="19"/>
  <c r="N226" i="19" s="1"/>
  <c r="L227" i="19"/>
  <c r="M227" i="19" s="1"/>
  <c r="L228" i="19"/>
  <c r="M228" i="19" s="1"/>
  <c r="L229" i="19"/>
  <c r="M229" i="19" s="1"/>
  <c r="N229" i="19" s="1"/>
  <c r="L230" i="19"/>
  <c r="M230" i="19" s="1"/>
  <c r="N230" i="19" s="1"/>
  <c r="L231" i="19"/>
  <c r="M231" i="19" s="1"/>
  <c r="L232" i="19"/>
  <c r="M232" i="19" s="1"/>
  <c r="L233" i="19"/>
  <c r="M233" i="19" s="1"/>
  <c r="L234" i="19"/>
  <c r="M234" i="19" s="1"/>
  <c r="N234" i="19" s="1"/>
  <c r="L235" i="19"/>
  <c r="M235" i="19" s="1"/>
  <c r="L236" i="19"/>
  <c r="M236" i="19"/>
  <c r="L237" i="19"/>
  <c r="M237" i="19" s="1"/>
  <c r="N237" i="19" s="1"/>
  <c r="L238" i="19"/>
  <c r="M238" i="19"/>
  <c r="N238" i="19" s="1"/>
  <c r="L239" i="19"/>
  <c r="M239" i="19" s="1"/>
  <c r="L240" i="19"/>
  <c r="M240" i="19" s="1"/>
  <c r="L241" i="19"/>
  <c r="M241" i="19" s="1"/>
  <c r="N241" i="19" s="1"/>
  <c r="L242" i="19"/>
  <c r="M242" i="19" s="1"/>
  <c r="N242" i="19" s="1"/>
  <c r="L243" i="19"/>
  <c r="M243" i="19" s="1"/>
  <c r="N243" i="19" s="1"/>
  <c r="L244" i="19"/>
  <c r="M244" i="19" s="1"/>
  <c r="L245" i="19"/>
  <c r="M245" i="19" s="1"/>
  <c r="N245" i="19" s="1"/>
  <c r="L246" i="19"/>
  <c r="M246" i="19" s="1"/>
  <c r="N246" i="19" s="1"/>
  <c r="L247" i="19"/>
  <c r="M247" i="19" s="1"/>
  <c r="L248" i="19"/>
  <c r="M248" i="19" s="1"/>
  <c r="L249" i="19"/>
  <c r="M249" i="19" s="1"/>
  <c r="L250" i="19"/>
  <c r="M250" i="19" s="1"/>
  <c r="N250" i="19" s="1"/>
  <c r="L251" i="19"/>
  <c r="M251" i="19" s="1"/>
  <c r="N251" i="19" s="1"/>
  <c r="L252" i="19"/>
  <c r="M252" i="19" s="1"/>
  <c r="L253" i="19"/>
  <c r="M253" i="19" s="1"/>
  <c r="K101" i="15" s="1"/>
  <c r="L254" i="19"/>
  <c r="M254" i="19" s="1"/>
  <c r="L255" i="19"/>
  <c r="M255" i="19" s="1"/>
  <c r="N255" i="19" s="1"/>
  <c r="L256" i="19"/>
  <c r="M256" i="19" s="1"/>
  <c r="N256" i="19" s="1"/>
  <c r="L257" i="19"/>
  <c r="M257" i="19" s="1"/>
  <c r="L258" i="19"/>
  <c r="M258" i="19" s="1"/>
  <c r="L259" i="19"/>
  <c r="M259" i="19" s="1"/>
  <c r="N259" i="19" s="1"/>
  <c r="O259" i="19" s="1"/>
  <c r="L260" i="19"/>
  <c r="M260" i="19" s="1"/>
  <c r="N260" i="19" s="1"/>
  <c r="O260" i="19" s="1"/>
  <c r="L261" i="19"/>
  <c r="M261" i="19" s="1"/>
  <c r="N261" i="19" s="1"/>
  <c r="O261" i="19" s="1"/>
  <c r="L262" i="19"/>
  <c r="M262" i="19" s="1"/>
  <c r="N262" i="19" s="1"/>
  <c r="L263" i="19"/>
  <c r="M263" i="19" s="1"/>
  <c r="N263" i="19" s="1"/>
  <c r="O263" i="19" s="1"/>
  <c r="L264" i="19"/>
  <c r="M264" i="19"/>
  <c r="N264" i="19"/>
  <c r="O264" i="19" s="1"/>
  <c r="L265" i="19"/>
  <c r="M265" i="19" s="1"/>
  <c r="L266" i="19"/>
  <c r="M266" i="19" s="1"/>
  <c r="N266" i="19" s="1"/>
  <c r="L267" i="19"/>
  <c r="M267" i="19" s="1"/>
  <c r="L268" i="19"/>
  <c r="M268" i="19" s="1"/>
  <c r="N268" i="19" s="1"/>
  <c r="L269" i="19"/>
  <c r="M269" i="19" s="1"/>
  <c r="N269" i="19" s="1"/>
  <c r="O269" i="19" s="1"/>
  <c r="L270" i="19"/>
  <c r="M270" i="19" s="1"/>
  <c r="L271" i="19"/>
  <c r="M271" i="19"/>
  <c r="N271" i="19" s="1"/>
  <c r="O271" i="19" s="1"/>
  <c r="L272" i="19"/>
  <c r="M272" i="19" s="1"/>
  <c r="N272" i="19" s="1"/>
  <c r="O272" i="19" s="1"/>
  <c r="L273" i="19"/>
  <c r="M273" i="19" s="1"/>
  <c r="N273" i="19" s="1"/>
  <c r="L274" i="19"/>
  <c r="M274" i="19" s="1"/>
  <c r="N274" i="19" s="1"/>
  <c r="L275" i="19"/>
  <c r="M275" i="19" s="1"/>
  <c r="L276" i="19"/>
  <c r="M276" i="19" s="1"/>
  <c r="N276" i="19" s="1"/>
  <c r="L277" i="19"/>
  <c r="M277" i="19"/>
  <c r="N277" i="19" s="1"/>
  <c r="L278" i="19"/>
  <c r="M278" i="19" s="1"/>
  <c r="N278" i="19" s="1"/>
  <c r="L279" i="19"/>
  <c r="M279" i="19" s="1"/>
  <c r="L280" i="19"/>
  <c r="M280" i="19"/>
  <c r="N280" i="19" s="1"/>
  <c r="L281" i="19"/>
  <c r="M281" i="19" s="1"/>
  <c r="N281" i="19" s="1"/>
  <c r="L282" i="19"/>
  <c r="M282" i="19" s="1"/>
  <c r="N282" i="19" s="1"/>
  <c r="L283" i="19"/>
  <c r="M283" i="19" s="1"/>
  <c r="N283" i="19" s="1"/>
  <c r="L284" i="19"/>
  <c r="M284" i="19"/>
  <c r="N284" i="19" s="1"/>
  <c r="L285" i="19"/>
  <c r="M285" i="19" s="1"/>
  <c r="L286" i="19"/>
  <c r="M286" i="19"/>
  <c r="N286" i="19" s="1"/>
  <c r="L287" i="19"/>
  <c r="M287" i="19" s="1"/>
  <c r="L288" i="19"/>
  <c r="M288" i="19" s="1"/>
  <c r="N288" i="19" s="1"/>
  <c r="L289" i="19"/>
  <c r="M289" i="19" s="1"/>
  <c r="L290" i="19"/>
  <c r="M290" i="19" s="1"/>
  <c r="N290" i="19" s="1"/>
  <c r="L291" i="19"/>
  <c r="M291" i="19" s="1"/>
  <c r="L292" i="19"/>
  <c r="M292" i="19" s="1"/>
  <c r="N292" i="19" s="1"/>
  <c r="L293" i="19"/>
  <c r="M293" i="19" s="1"/>
  <c r="L294" i="19"/>
  <c r="M294" i="19" s="1"/>
  <c r="N294" i="19" s="1"/>
  <c r="L295" i="19"/>
  <c r="M295" i="19" s="1"/>
  <c r="L296" i="19"/>
  <c r="M296" i="19" s="1"/>
  <c r="N296" i="19" s="1"/>
  <c r="L297" i="19"/>
  <c r="M297" i="19"/>
  <c r="N297" i="19" s="1"/>
  <c r="L298" i="19"/>
  <c r="M298" i="19" s="1"/>
  <c r="N298" i="19" s="1"/>
  <c r="L299" i="19"/>
  <c r="M299" i="19"/>
  <c r="N299" i="19" s="1"/>
  <c r="L300" i="19"/>
  <c r="M300" i="19" s="1"/>
  <c r="N300" i="19" s="1"/>
  <c r="L301" i="19"/>
  <c r="M301" i="19" s="1"/>
  <c r="N301" i="19" s="1"/>
  <c r="L302" i="19"/>
  <c r="M302" i="19" s="1"/>
  <c r="N302" i="19" s="1"/>
  <c r="L303" i="19"/>
  <c r="M303" i="19" s="1"/>
  <c r="L304" i="19"/>
  <c r="M304" i="19" s="1"/>
  <c r="N304" i="19" s="1"/>
  <c r="L305" i="19"/>
  <c r="M305" i="19" s="1"/>
  <c r="L306" i="19"/>
  <c r="M306" i="19" s="1"/>
  <c r="N306" i="19" s="1"/>
  <c r="L307" i="19"/>
  <c r="M307" i="19" s="1"/>
  <c r="L308" i="19"/>
  <c r="M308" i="19" s="1"/>
  <c r="N308" i="19" s="1"/>
  <c r="L309" i="19"/>
  <c r="M309" i="19"/>
  <c r="N309" i="19" s="1"/>
  <c r="L310" i="19"/>
  <c r="M310" i="19" s="1"/>
  <c r="N310" i="19" s="1"/>
  <c r="L311" i="19"/>
  <c r="M311" i="19" s="1"/>
  <c r="L312" i="19"/>
  <c r="M312" i="19" s="1"/>
  <c r="N312" i="19" s="1"/>
  <c r="L313" i="19"/>
  <c r="M313" i="19"/>
  <c r="N313" i="19" s="1"/>
  <c r="L314" i="19"/>
  <c r="M314" i="19" s="1"/>
  <c r="N314" i="19" s="1"/>
  <c r="L315" i="19"/>
  <c r="M315" i="19" s="1"/>
  <c r="N315" i="19" s="1"/>
  <c r="L316" i="19"/>
  <c r="M316" i="19" s="1"/>
  <c r="N316" i="19" s="1"/>
  <c r="L317" i="19"/>
  <c r="M317" i="19" s="1"/>
  <c r="L318" i="19"/>
  <c r="M318" i="19"/>
  <c r="N318" i="19" s="1"/>
  <c r="L319" i="19"/>
  <c r="M319" i="19" s="1"/>
  <c r="N319" i="19" s="1"/>
  <c r="L320" i="19"/>
  <c r="M320" i="19" s="1"/>
  <c r="N320" i="19" s="1"/>
  <c r="L321" i="19"/>
  <c r="M321" i="19" s="1"/>
  <c r="N321" i="19" s="1"/>
  <c r="O321" i="19"/>
  <c r="L322" i="19"/>
  <c r="M322" i="19" s="1"/>
  <c r="N322" i="19" s="1"/>
  <c r="O322" i="19" s="1"/>
  <c r="L323" i="19"/>
  <c r="M323" i="19" s="1"/>
  <c r="N323" i="19" s="1"/>
  <c r="O323" i="19"/>
  <c r="L324" i="19"/>
  <c r="M324" i="19" s="1"/>
  <c r="L325" i="19"/>
  <c r="M325" i="19" s="1"/>
  <c r="N325" i="19" s="1"/>
  <c r="L326" i="19"/>
  <c r="M326" i="19" s="1"/>
  <c r="L327" i="19"/>
  <c r="M327" i="19" s="1"/>
  <c r="N327" i="19" s="1"/>
  <c r="L328" i="19"/>
  <c r="M328" i="19" s="1"/>
  <c r="N328" i="19" s="1"/>
  <c r="L329" i="19"/>
  <c r="M329" i="19" s="1"/>
  <c r="N329" i="19" s="1"/>
  <c r="L330" i="19"/>
  <c r="M330" i="19"/>
  <c r="N330" i="19" s="1"/>
  <c r="O330" i="19" s="1"/>
  <c r="L331" i="19"/>
  <c r="M331" i="19" s="1"/>
  <c r="N331" i="19" s="1"/>
  <c r="L332" i="19"/>
  <c r="M332" i="19" s="1"/>
  <c r="L333" i="19"/>
  <c r="M333" i="19" s="1"/>
  <c r="N333" i="19" s="1"/>
  <c r="O333" i="19"/>
  <c r="L334" i="19"/>
  <c r="M334" i="19" s="1"/>
  <c r="L335" i="19"/>
  <c r="M335" i="19" s="1"/>
  <c r="N335" i="19" s="1"/>
  <c r="L336" i="19"/>
  <c r="M336" i="19" s="1"/>
  <c r="N336" i="19" s="1"/>
  <c r="L337" i="19"/>
  <c r="M337" i="19" s="1"/>
  <c r="N337" i="19" s="1"/>
  <c r="L338" i="19"/>
  <c r="M338" i="19" s="1"/>
  <c r="N338" i="19" s="1"/>
  <c r="O338" i="19" s="1"/>
  <c r="L339" i="19"/>
  <c r="M339" i="19" s="1"/>
  <c r="N339" i="19" s="1"/>
  <c r="L340" i="19"/>
  <c r="M340" i="19" s="1"/>
  <c r="L341" i="19"/>
  <c r="M341" i="19" s="1"/>
  <c r="N341" i="19" s="1"/>
  <c r="L342" i="19"/>
  <c r="M342" i="19"/>
  <c r="N342" i="19" s="1"/>
  <c r="O342" i="19" s="1"/>
  <c r="L343" i="19"/>
  <c r="M343" i="19" s="1"/>
  <c r="N343" i="19" s="1"/>
  <c r="L344" i="19"/>
  <c r="M344" i="19" s="1"/>
  <c r="N344" i="19" s="1"/>
  <c r="L345" i="19"/>
  <c r="M345" i="19" s="1"/>
  <c r="N345" i="19" s="1"/>
  <c r="L346" i="19"/>
  <c r="M346" i="19" s="1"/>
  <c r="N346" i="19" s="1"/>
  <c r="O346" i="19" s="1"/>
  <c r="L347" i="19"/>
  <c r="M347" i="19" s="1"/>
  <c r="N347" i="19" s="1"/>
  <c r="L348" i="19"/>
  <c r="M348" i="19" s="1"/>
  <c r="L349" i="19"/>
  <c r="M349" i="19" s="1"/>
  <c r="N349" i="19" s="1"/>
  <c r="L350" i="19"/>
  <c r="M350" i="19" s="1"/>
  <c r="L351" i="19"/>
  <c r="M351" i="19" s="1"/>
  <c r="N351" i="19" s="1"/>
  <c r="L352" i="19"/>
  <c r="M352" i="19" s="1"/>
  <c r="N352" i="19" s="1"/>
  <c r="L353" i="19"/>
  <c r="M353" i="19" s="1"/>
  <c r="N353" i="19" s="1"/>
  <c r="L354" i="19"/>
  <c r="M354" i="19" s="1"/>
  <c r="N354" i="19" s="1"/>
  <c r="O354" i="19" s="1"/>
  <c r="L355" i="19"/>
  <c r="M355" i="19" s="1"/>
  <c r="N355" i="19" s="1"/>
  <c r="L356" i="19"/>
  <c r="M356" i="19" s="1"/>
  <c r="L357" i="19"/>
  <c r="M357" i="19" s="1"/>
  <c r="N357" i="19" s="1"/>
  <c r="L358" i="19"/>
  <c r="M358" i="19" s="1"/>
  <c r="N358" i="19" s="1"/>
  <c r="L359" i="19"/>
  <c r="M359" i="19" s="1"/>
  <c r="N359" i="19" s="1"/>
  <c r="L360" i="19"/>
  <c r="M360" i="19" s="1"/>
  <c r="N360" i="19" s="1"/>
  <c r="L361" i="19"/>
  <c r="M361" i="19" s="1"/>
  <c r="N361" i="19" s="1"/>
  <c r="O361" i="19"/>
  <c r="L362" i="19"/>
  <c r="M362" i="19" s="1"/>
  <c r="N362" i="19" s="1"/>
  <c r="O362" i="19" s="1"/>
  <c r="L363" i="19"/>
  <c r="M363" i="19" s="1"/>
  <c r="N363" i="19" s="1"/>
  <c r="L364" i="19"/>
  <c r="M364" i="19" s="1"/>
  <c r="L365" i="19"/>
  <c r="M365" i="19" s="1"/>
  <c r="N365" i="19" s="1"/>
  <c r="O365" i="19" s="1"/>
  <c r="L366" i="19"/>
  <c r="M366" i="19" s="1"/>
  <c r="N366" i="19" s="1"/>
  <c r="O366" i="19" s="1"/>
  <c r="L367" i="19"/>
  <c r="M367" i="19" s="1"/>
  <c r="N367" i="19" s="1"/>
  <c r="O367" i="19" s="1"/>
  <c r="L368" i="19"/>
  <c r="M368" i="19" s="1"/>
  <c r="L369" i="19"/>
  <c r="M369" i="19" s="1"/>
  <c r="N369" i="19" s="1"/>
  <c r="L370" i="19"/>
  <c r="M370" i="19"/>
  <c r="L371" i="19"/>
  <c r="M371" i="19" s="1"/>
  <c r="L372" i="19"/>
  <c r="M372" i="19"/>
  <c r="N372" i="19" s="1"/>
  <c r="L373" i="19"/>
  <c r="M373" i="19" s="1"/>
  <c r="N373" i="19" s="1"/>
  <c r="O373" i="19" s="1"/>
  <c r="L374" i="19"/>
  <c r="M374" i="19" s="1"/>
  <c r="N374" i="19" s="1"/>
  <c r="O374" i="19" s="1"/>
  <c r="L375" i="19"/>
  <c r="M375" i="19" s="1"/>
  <c r="N375" i="19" s="1"/>
  <c r="L376" i="19"/>
  <c r="M376" i="19" s="1"/>
  <c r="N376" i="19" s="1"/>
  <c r="O376" i="19" s="1"/>
  <c r="L377" i="19"/>
  <c r="M377" i="19" s="1"/>
  <c r="N377" i="19" s="1"/>
  <c r="L378" i="19"/>
  <c r="M378" i="19" s="1"/>
  <c r="N378" i="19" s="1"/>
  <c r="L379" i="19"/>
  <c r="M379" i="19" s="1"/>
  <c r="N379" i="19" s="1"/>
  <c r="L380" i="19"/>
  <c r="M380" i="19" s="1"/>
  <c r="L381" i="19"/>
  <c r="M381" i="19" s="1"/>
  <c r="N381" i="19" s="1"/>
  <c r="O381" i="19" s="1"/>
  <c r="L382" i="19"/>
  <c r="M382" i="19" s="1"/>
  <c r="N382" i="19" s="1"/>
  <c r="O382" i="19" s="1"/>
  <c r="L383" i="19"/>
  <c r="M383" i="19" s="1"/>
  <c r="N383" i="19" s="1"/>
  <c r="L384" i="19"/>
  <c r="M384" i="19" s="1"/>
  <c r="L385" i="19"/>
  <c r="M385" i="19" s="1"/>
  <c r="N385" i="19" s="1"/>
  <c r="L386" i="19"/>
  <c r="M386" i="19" s="1"/>
  <c r="L387" i="19"/>
  <c r="M387" i="19" s="1"/>
  <c r="L388" i="19"/>
  <c r="M388" i="19" s="1"/>
  <c r="N388" i="19" s="1"/>
  <c r="L389" i="19"/>
  <c r="M389" i="19" s="1"/>
  <c r="N389" i="19" s="1"/>
  <c r="O389" i="19" s="1"/>
  <c r="L390" i="19"/>
  <c r="M390" i="19" s="1"/>
  <c r="N390" i="19" s="1"/>
  <c r="O390" i="19" s="1"/>
  <c r="L391" i="19"/>
  <c r="M391" i="19" s="1"/>
  <c r="N391" i="19" s="1"/>
  <c r="L392" i="19"/>
  <c r="M392" i="19" s="1"/>
  <c r="N392" i="19" s="1"/>
  <c r="L393" i="19"/>
  <c r="M393" i="19" s="1"/>
  <c r="N393" i="19" s="1"/>
  <c r="L394" i="19"/>
  <c r="M394" i="19"/>
  <c r="N394" i="19" s="1"/>
  <c r="L395" i="19"/>
  <c r="M395" i="19" s="1"/>
  <c r="N395" i="19" s="1"/>
  <c r="L396" i="19"/>
  <c r="M396" i="19" s="1"/>
  <c r="L397" i="19"/>
  <c r="M397" i="19" s="1"/>
  <c r="N397" i="19" s="1"/>
  <c r="O397" i="19" s="1"/>
  <c r="L398" i="19"/>
  <c r="M398" i="19" s="1"/>
  <c r="N398" i="19" s="1"/>
  <c r="O398" i="19" s="1"/>
  <c r="L399" i="19"/>
  <c r="M399" i="19" s="1"/>
  <c r="N399" i="19" s="1"/>
  <c r="L400" i="19"/>
  <c r="M400" i="19" s="1"/>
  <c r="L401" i="19"/>
  <c r="M401" i="19" s="1"/>
  <c r="N401" i="19" s="1"/>
  <c r="L402" i="19"/>
  <c r="M402" i="19" s="1"/>
  <c r="L403" i="19"/>
  <c r="M403" i="19" s="1"/>
  <c r="L404" i="19"/>
  <c r="M404" i="19" s="1"/>
  <c r="N404" i="19" s="1"/>
  <c r="L405" i="19"/>
  <c r="M405" i="19" s="1"/>
  <c r="N405" i="19" s="1"/>
  <c r="O405" i="19" s="1"/>
  <c r="L406" i="19"/>
  <c r="M406" i="19"/>
  <c r="N406" i="19" s="1"/>
  <c r="O406" i="19" s="1"/>
  <c r="L407" i="19"/>
  <c r="M407" i="19" s="1"/>
  <c r="L408" i="19"/>
  <c r="M408" i="19" s="1"/>
  <c r="N408" i="19" s="1"/>
  <c r="L409" i="19"/>
  <c r="M409" i="19" s="1"/>
  <c r="N409" i="19" s="1"/>
  <c r="L410" i="19"/>
  <c r="M410" i="19" s="1"/>
  <c r="N410" i="19" s="1"/>
  <c r="L411" i="19"/>
  <c r="M411" i="19" s="1"/>
  <c r="N411" i="19" s="1"/>
  <c r="L412" i="19"/>
  <c r="M412" i="19" s="1"/>
  <c r="L413" i="19"/>
  <c r="M413" i="19" s="1"/>
  <c r="N413" i="19" s="1"/>
  <c r="O413" i="19" s="1"/>
  <c r="L414" i="19"/>
  <c r="M414" i="19" s="1"/>
  <c r="N414" i="19" s="1"/>
  <c r="O414" i="19" s="1"/>
  <c r="L415" i="19"/>
  <c r="M415" i="19" s="1"/>
  <c r="N415" i="19" s="1"/>
  <c r="L416" i="19"/>
  <c r="M416" i="19" s="1"/>
  <c r="L417" i="19"/>
  <c r="M417" i="19" s="1"/>
  <c r="N417" i="19" s="1"/>
  <c r="L418" i="19"/>
  <c r="M418" i="19" s="1"/>
  <c r="L2" i="19"/>
  <c r="M2" i="19" s="1"/>
  <c r="N2" i="19" s="1"/>
  <c r="K91" i="15" l="1"/>
  <c r="K67" i="15"/>
  <c r="K27" i="15"/>
  <c r="O74" i="19"/>
  <c r="Q30" i="15" s="1"/>
  <c r="K73" i="15"/>
  <c r="K65" i="15"/>
  <c r="K57" i="15"/>
  <c r="K49" i="15"/>
  <c r="K41" i="15"/>
  <c r="K33" i="15"/>
  <c r="K25" i="15"/>
  <c r="K9" i="15"/>
  <c r="K95" i="15"/>
  <c r="K55" i="15"/>
  <c r="K7" i="15"/>
  <c r="N293" i="19"/>
  <c r="K105" i="15"/>
  <c r="K78" i="15"/>
  <c r="K70" i="15"/>
  <c r="K62" i="15"/>
  <c r="K54" i="15"/>
  <c r="K46" i="15"/>
  <c r="K38" i="15"/>
  <c r="K30" i="15"/>
  <c r="K22" i="15"/>
  <c r="K6" i="15"/>
  <c r="K79" i="15"/>
  <c r="K63" i="15"/>
  <c r="O357" i="19"/>
  <c r="N106" i="19"/>
  <c r="O106" i="19" s="1"/>
  <c r="Q50" i="15" s="1"/>
  <c r="K85" i="15"/>
  <c r="K77" i="15"/>
  <c r="K69" i="15"/>
  <c r="K61" i="15"/>
  <c r="K53" i="15"/>
  <c r="K45" i="15"/>
  <c r="K37" i="15"/>
  <c r="K29" i="15"/>
  <c r="K13" i="15"/>
  <c r="K5" i="15"/>
  <c r="N5" i="19"/>
  <c r="K2" i="15"/>
  <c r="K83" i="15"/>
  <c r="K75" i="15"/>
  <c r="K43" i="15"/>
  <c r="K82" i="15"/>
  <c r="K74" i="15"/>
  <c r="K58" i="15"/>
  <c r="K42" i="15"/>
  <c r="K26" i="15"/>
  <c r="K10" i="15"/>
  <c r="AA3" i="10"/>
  <c r="D5" i="20"/>
  <c r="D4" i="20"/>
  <c r="N108" i="19"/>
  <c r="O108" i="19" s="1"/>
  <c r="Q52" i="15" s="1"/>
  <c r="O331" i="19"/>
  <c r="O407" i="19"/>
  <c r="O391" i="19"/>
  <c r="N407" i="19"/>
  <c r="O355" i="19"/>
  <c r="O329" i="19"/>
  <c r="O393" i="19"/>
  <c r="N4" i="19"/>
  <c r="O4" i="19" s="1"/>
  <c r="N275" i="19"/>
  <c r="O275" i="19" s="1"/>
  <c r="N311" i="19"/>
  <c r="O311" i="19" s="1"/>
  <c r="N289" i="19"/>
  <c r="O289" i="19" s="1"/>
  <c r="N307" i="19"/>
  <c r="O307" i="19" s="1"/>
  <c r="N291" i="19"/>
  <c r="O291" i="19" s="1"/>
  <c r="N222" i="19"/>
  <c r="O222" i="19" s="1"/>
  <c r="N305" i="19"/>
  <c r="O305" i="19" s="1"/>
  <c r="N350" i="19"/>
  <c r="O350" i="19" s="1"/>
  <c r="N295" i="19"/>
  <c r="O295" i="19" s="1"/>
  <c r="N267" i="19"/>
  <c r="O267" i="19"/>
  <c r="N206" i="19"/>
  <c r="O206" i="19" s="1"/>
  <c r="Q89" i="15" s="1"/>
  <c r="N386" i="19"/>
  <c r="O386" i="19" s="1"/>
  <c r="N402" i="19"/>
  <c r="O402" i="19" s="1"/>
  <c r="N303" i="19"/>
  <c r="O303" i="19" s="1"/>
  <c r="N279" i="19"/>
  <c r="O279" i="19" s="1"/>
  <c r="N334" i="19"/>
  <c r="O334" i="19" s="1"/>
  <c r="N287" i="19"/>
  <c r="O287" i="19" s="1"/>
  <c r="O170" i="19"/>
  <c r="O86" i="19"/>
  <c r="N418" i="19"/>
  <c r="O418" i="19" s="1"/>
  <c r="O363" i="19"/>
  <c r="O353" i="19"/>
  <c r="O339" i="19"/>
  <c r="O325" i="19"/>
  <c r="O230" i="19"/>
  <c r="O202" i="19"/>
  <c r="O174" i="19"/>
  <c r="O297" i="19"/>
  <c r="O251" i="19"/>
  <c r="O245" i="19"/>
  <c r="O214" i="19"/>
  <c r="Q96" i="15" s="1"/>
  <c r="O190" i="19"/>
  <c r="O315" i="19"/>
  <c r="O299" i="19"/>
  <c r="O283" i="19"/>
  <c r="O281" i="19"/>
  <c r="O277" i="19"/>
  <c r="O375" i="19"/>
  <c r="O313" i="19"/>
  <c r="O377" i="19"/>
  <c r="O309" i="19"/>
  <c r="O293" i="19"/>
  <c r="Q105" i="15" s="1"/>
  <c r="O409" i="19"/>
  <c r="N370" i="19"/>
  <c r="O370" i="19" s="1"/>
  <c r="N317" i="19"/>
  <c r="O317" i="19" s="1"/>
  <c r="N285" i="19"/>
  <c r="O285" i="19" s="1"/>
  <c r="N86" i="19"/>
  <c r="O301" i="19"/>
  <c r="N400" i="19"/>
  <c r="O400" i="19"/>
  <c r="N124" i="19"/>
  <c r="O124" i="19" s="1"/>
  <c r="Q59" i="15" s="1"/>
  <c r="N48" i="19"/>
  <c r="O48" i="19" s="1"/>
  <c r="Q17" i="15" s="1"/>
  <c r="N217" i="19"/>
  <c r="O217" i="19" s="1"/>
  <c r="Q98" i="15" s="1"/>
  <c r="N384" i="19"/>
  <c r="O384" i="19" s="1"/>
  <c r="N225" i="19"/>
  <c r="O225" i="19" s="1"/>
  <c r="N416" i="19"/>
  <c r="O416" i="19" s="1"/>
  <c r="N233" i="19"/>
  <c r="O233" i="19" s="1"/>
  <c r="N36" i="19"/>
  <c r="O36" i="19"/>
  <c r="N326" i="19"/>
  <c r="O326" i="19" s="1"/>
  <c r="N258" i="19"/>
  <c r="O258" i="19" s="1"/>
  <c r="N257" i="19"/>
  <c r="O257" i="19" s="1"/>
  <c r="Q102" i="15" s="1"/>
  <c r="N265" i="19"/>
  <c r="O265" i="19" s="1"/>
  <c r="N249" i="19"/>
  <c r="O249" i="19" s="1"/>
  <c r="N182" i="19"/>
  <c r="O182" i="19" s="1"/>
  <c r="N368" i="19"/>
  <c r="O368" i="19" s="1"/>
  <c r="N200" i="19"/>
  <c r="O200" i="19" s="1"/>
  <c r="N178" i="19"/>
  <c r="O178" i="19" s="1"/>
  <c r="Q86" i="15" s="1"/>
  <c r="O358" i="19"/>
  <c r="O2" i="19"/>
  <c r="O347" i="19"/>
  <c r="O273" i="19"/>
  <c r="O256" i="19"/>
  <c r="O94" i="19"/>
  <c r="Q43" i="15" s="1"/>
  <c r="O132" i="19"/>
  <c r="O349" i="19"/>
  <c r="O345" i="19"/>
  <c r="O318" i="19"/>
  <c r="O316" i="19"/>
  <c r="O314" i="19"/>
  <c r="O312" i="19"/>
  <c r="O310" i="19"/>
  <c r="O308" i="19"/>
  <c r="O306" i="19"/>
  <c r="O304" i="19"/>
  <c r="O302" i="19"/>
  <c r="O300" i="19"/>
  <c r="O298" i="19"/>
  <c r="O296" i="19"/>
  <c r="O294" i="19"/>
  <c r="O292" i="19"/>
  <c r="O290" i="19"/>
  <c r="O288" i="19"/>
  <c r="O286" i="19"/>
  <c r="O284" i="19"/>
  <c r="O282" i="19"/>
  <c r="O280" i="19"/>
  <c r="O278" i="19"/>
  <c r="O276" i="19"/>
  <c r="O274" i="19"/>
  <c r="O68" i="19"/>
  <c r="Q28" i="15" s="1"/>
  <c r="O341" i="19"/>
  <c r="O337" i="19"/>
  <c r="O241" i="19"/>
  <c r="O237" i="19"/>
  <c r="O229" i="19"/>
  <c r="O221" i="19"/>
  <c r="O186" i="19"/>
  <c r="O20" i="19"/>
  <c r="N254" i="19"/>
  <c r="O254" i="19" s="1"/>
  <c r="N244" i="19"/>
  <c r="O244" i="19" s="1"/>
  <c r="N412" i="19"/>
  <c r="O412" i="19" s="1"/>
  <c r="N403" i="19"/>
  <c r="O403" i="19" s="1"/>
  <c r="N396" i="19"/>
  <c r="O396" i="19" s="1"/>
  <c r="N387" i="19"/>
  <c r="O387" i="19" s="1"/>
  <c r="N380" i="19"/>
  <c r="O380" i="19" s="1"/>
  <c r="N371" i="19"/>
  <c r="O371" i="19" s="1"/>
  <c r="N364" i="19"/>
  <c r="O364" i="19" s="1"/>
  <c r="N356" i="19"/>
  <c r="O356" i="19" s="1"/>
  <c r="N348" i="19"/>
  <c r="O348" i="19" s="1"/>
  <c r="N340" i="19"/>
  <c r="O340" i="19" s="1"/>
  <c r="N332" i="19"/>
  <c r="O332" i="19" s="1"/>
  <c r="N324" i="19"/>
  <c r="O324" i="19" s="1"/>
  <c r="N270" i="19"/>
  <c r="O270" i="19" s="1"/>
  <c r="O238" i="19"/>
  <c r="O194" i="19"/>
  <c r="Q87" i="15" s="1"/>
  <c r="N181" i="19"/>
  <c r="O181" i="19" s="1"/>
  <c r="N82" i="19"/>
  <c r="O82" i="19" s="1"/>
  <c r="Q34" i="15" s="1"/>
  <c r="N198" i="19"/>
  <c r="O198" i="19" s="1"/>
  <c r="N197" i="19"/>
  <c r="O197" i="19" s="1"/>
  <c r="Q88" i="15" s="1"/>
  <c r="O411" i="19"/>
  <c r="O404" i="19"/>
  <c r="O395" i="19"/>
  <c r="O388" i="19"/>
  <c r="O379" i="19"/>
  <c r="O372" i="19"/>
  <c r="O360" i="19"/>
  <c r="O352" i="19"/>
  <c r="O344" i="19"/>
  <c r="O336" i="19"/>
  <c r="O328" i="19"/>
  <c r="O320" i="19"/>
  <c r="O262" i="19"/>
  <c r="Q104" i="15" s="1"/>
  <c r="N252" i="19"/>
  <c r="O252" i="19" s="1"/>
  <c r="O205" i="19"/>
  <c r="N201" i="19"/>
  <c r="O201" i="19" s="1"/>
  <c r="N193" i="19"/>
  <c r="O193" i="19" s="1"/>
  <c r="N52" i="19"/>
  <c r="O52" i="19" s="1"/>
  <c r="Q18" i="15" s="1"/>
  <c r="N253" i="19"/>
  <c r="O253" i="19" s="1"/>
  <c r="Q101" i="15" s="1"/>
  <c r="N134" i="19"/>
  <c r="O134" i="19" s="1"/>
  <c r="Q66" i="15" s="1"/>
  <c r="N189" i="19"/>
  <c r="O189" i="19" s="1"/>
  <c r="O255" i="19"/>
  <c r="N248" i="19"/>
  <c r="O248" i="19"/>
  <c r="N196" i="19"/>
  <c r="O196" i="19" s="1"/>
  <c r="N183" i="19"/>
  <c r="O183" i="19" s="1"/>
  <c r="N146" i="19"/>
  <c r="O146" i="19" s="1"/>
  <c r="N185" i="19"/>
  <c r="O185" i="19" s="1"/>
  <c r="O392" i="19"/>
  <c r="O383" i="19"/>
  <c r="N240" i="19"/>
  <c r="O240" i="19" s="1"/>
  <c r="N232" i="19"/>
  <c r="O232" i="19"/>
  <c r="N228" i="19"/>
  <c r="O228" i="19" s="1"/>
  <c r="N220" i="19"/>
  <c r="O220" i="19" s="1"/>
  <c r="Q100" i="15" s="1"/>
  <c r="N208" i="19"/>
  <c r="O208" i="19" s="1"/>
  <c r="N154" i="19"/>
  <c r="O154" i="19" s="1"/>
  <c r="Q72" i="15" s="1"/>
  <c r="O415" i="19"/>
  <c r="O408" i="19"/>
  <c r="O399" i="19"/>
  <c r="O266" i="19"/>
  <c r="N236" i="19"/>
  <c r="O236" i="19" s="1"/>
  <c r="N224" i="19"/>
  <c r="O224" i="19" s="1"/>
  <c r="N216" i="19"/>
  <c r="O216" i="19" s="1"/>
  <c r="N212" i="19"/>
  <c r="O212" i="19" s="1"/>
  <c r="Q94" i="15" s="1"/>
  <c r="N204" i="19"/>
  <c r="O204" i="19" s="1"/>
  <c r="N187" i="19"/>
  <c r="O187" i="19" s="1"/>
  <c r="O417" i="19"/>
  <c r="O410" i="19"/>
  <c r="O401" i="19"/>
  <c r="O394" i="19"/>
  <c r="O385" i="19"/>
  <c r="O378" i="19"/>
  <c r="O369" i="19"/>
  <c r="O268" i="19"/>
  <c r="N247" i="19"/>
  <c r="O247" i="19"/>
  <c r="O243" i="19"/>
  <c r="N191" i="19"/>
  <c r="O191" i="19" s="1"/>
  <c r="N173" i="19"/>
  <c r="O173" i="19" s="1"/>
  <c r="O359" i="19"/>
  <c r="O351" i="19"/>
  <c r="O343" i="19"/>
  <c r="O335" i="19"/>
  <c r="O327" i="19"/>
  <c r="O319" i="19"/>
  <c r="O246" i="19"/>
  <c r="N239" i="19"/>
  <c r="O239" i="19" s="1"/>
  <c r="N235" i="19"/>
  <c r="O235" i="19" s="1"/>
  <c r="N231" i="19"/>
  <c r="O231" i="19" s="1"/>
  <c r="N227" i="19"/>
  <c r="O227" i="19" s="1"/>
  <c r="N223" i="19"/>
  <c r="O223" i="19" s="1"/>
  <c r="N219" i="19"/>
  <c r="O219" i="19" s="1"/>
  <c r="N215" i="19"/>
  <c r="O215" i="19" s="1"/>
  <c r="Q97" i="15" s="1"/>
  <c r="N211" i="19"/>
  <c r="O211" i="19"/>
  <c r="Q93" i="15" s="1"/>
  <c r="N207" i="19"/>
  <c r="O207" i="19" s="1"/>
  <c r="Q90" i="15" s="1"/>
  <c r="N199" i="19"/>
  <c r="O199" i="19" s="1"/>
  <c r="N177" i="19"/>
  <c r="O177" i="19" s="1"/>
  <c r="N116" i="19"/>
  <c r="O116" i="19" s="1"/>
  <c r="N78" i="19"/>
  <c r="O78" i="19" s="1"/>
  <c r="N40" i="19"/>
  <c r="O40" i="19" s="1"/>
  <c r="Q14" i="15" s="1"/>
  <c r="N203" i="19"/>
  <c r="O203" i="19" s="1"/>
  <c r="N56" i="19"/>
  <c r="O56" i="19" s="1"/>
  <c r="Q21" i="15" s="1"/>
  <c r="N166" i="19"/>
  <c r="O166" i="19" s="1"/>
  <c r="Q81" i="15" s="1"/>
  <c r="O156" i="19"/>
  <c r="Q73" i="15" s="1"/>
  <c r="O138" i="19"/>
  <c r="O122" i="19"/>
  <c r="Q58" i="15" s="1"/>
  <c r="O84" i="19"/>
  <c r="Q36" i="15" s="1"/>
  <c r="O60" i="19"/>
  <c r="N142" i="19"/>
  <c r="O142" i="19" s="1"/>
  <c r="O118" i="19"/>
  <c r="N90" i="19"/>
  <c r="O90" i="19"/>
  <c r="Q40" i="15" s="1"/>
  <c r="N76" i="19"/>
  <c r="O76" i="19" s="1"/>
  <c r="Q32" i="15" s="1"/>
  <c r="N8" i="19"/>
  <c r="O8" i="19" s="1"/>
  <c r="O250" i="19"/>
  <c r="O242" i="19"/>
  <c r="O234" i="19"/>
  <c r="O226" i="19"/>
  <c r="O218" i="19"/>
  <c r="Q99" i="15" s="1"/>
  <c r="O210" i="19"/>
  <c r="Q92" i="15" s="1"/>
  <c r="O192" i="19"/>
  <c r="O188" i="19"/>
  <c r="O184" i="19"/>
  <c r="O180" i="19"/>
  <c r="O176" i="19"/>
  <c r="Q85" i="15" s="1"/>
  <c r="O172" i="19"/>
  <c r="Q83" i="15" s="1"/>
  <c r="N114" i="19"/>
  <c r="O114" i="19"/>
  <c r="N12" i="19"/>
  <c r="O12" i="19" s="1"/>
  <c r="N195" i="19"/>
  <c r="O195" i="19" s="1"/>
  <c r="O110" i="19"/>
  <c r="Q53" i="15" s="1"/>
  <c r="N70" i="19"/>
  <c r="O70" i="19" s="1"/>
  <c r="N44" i="19"/>
  <c r="O44" i="19" s="1"/>
  <c r="O148" i="19"/>
  <c r="O130" i="19"/>
  <c r="O126" i="19"/>
  <c r="Q61" i="15" s="1"/>
  <c r="N102" i="19"/>
  <c r="O102" i="19" s="1"/>
  <c r="Q47" i="15" s="1"/>
  <c r="O92" i="19"/>
  <c r="O66" i="19"/>
  <c r="Q26" i="15" s="1"/>
  <c r="O32" i="19"/>
  <c r="N179" i="19"/>
  <c r="O179" i="19" s="1"/>
  <c r="N175" i="19"/>
  <c r="O175" i="19" s="1"/>
  <c r="Q84" i="15" s="1"/>
  <c r="N140" i="19"/>
  <c r="O140" i="19" s="1"/>
  <c r="O28" i="19"/>
  <c r="N24" i="19"/>
  <c r="O24" i="19" s="1"/>
  <c r="O7" i="19"/>
  <c r="Q3" i="15" s="1"/>
  <c r="O5" i="19"/>
  <c r="Q2" i="15" s="1"/>
  <c r="R2" i="15" s="1"/>
  <c r="O3" i="19"/>
  <c r="H30" i="13" l="1"/>
  <c r="J30" i="13" s="1"/>
  <c r="M2" i="15"/>
  <c r="N2" i="15" s="1"/>
  <c r="O2" i="15" s="1"/>
  <c r="S2" i="15" s="1"/>
  <c r="L2" i="15"/>
  <c r="P3" i="15"/>
  <c r="P4" i="15"/>
  <c r="R4" i="15" s="1"/>
  <c r="P5" i="15"/>
  <c r="R5" i="15" s="1"/>
  <c r="P6" i="15"/>
  <c r="R6" i="15" s="1"/>
  <c r="P7" i="15"/>
  <c r="R7" i="15" s="1"/>
  <c r="P8" i="15"/>
  <c r="R8" i="15" s="1"/>
  <c r="P9" i="15"/>
  <c r="R9" i="15" s="1"/>
  <c r="P10" i="15"/>
  <c r="R10" i="15" s="1"/>
  <c r="P11" i="15"/>
  <c r="R11" i="15" s="1"/>
  <c r="P12" i="15"/>
  <c r="R12" i="15" s="1"/>
  <c r="P13" i="15"/>
  <c r="R13" i="15" s="1"/>
  <c r="P14" i="15"/>
  <c r="R14" i="15" s="1"/>
  <c r="P15" i="15"/>
  <c r="R15" i="15" s="1"/>
  <c r="P16" i="15"/>
  <c r="R16" i="15" s="1"/>
  <c r="P17" i="15"/>
  <c r="R17" i="15" s="1"/>
  <c r="P18" i="15"/>
  <c r="R18" i="15" s="1"/>
  <c r="P19" i="15"/>
  <c r="R19" i="15" s="1"/>
  <c r="P20" i="15"/>
  <c r="R20" i="15" s="1"/>
  <c r="P21" i="15"/>
  <c r="R21" i="15" s="1"/>
  <c r="P23" i="15"/>
  <c r="R23" i="15" s="1"/>
  <c r="P26" i="15"/>
  <c r="R26" i="15" s="1"/>
  <c r="P37" i="15"/>
  <c r="R37" i="15" s="1"/>
  <c r="P40" i="15"/>
  <c r="R40" i="15" s="1"/>
  <c r="P41" i="15"/>
  <c r="R41" i="15" s="1"/>
  <c r="P44" i="15"/>
  <c r="R44" i="15" s="1"/>
  <c r="P45" i="15"/>
  <c r="R45" i="15" s="1"/>
  <c r="P47" i="15"/>
  <c r="R47" i="15" s="1"/>
  <c r="P49" i="15"/>
  <c r="R49" i="15" s="1"/>
  <c r="P50" i="15"/>
  <c r="R50" i="15" s="1"/>
  <c r="P51" i="15"/>
  <c r="R51" i="15" s="1"/>
  <c r="P52" i="15"/>
  <c r="R52" i="15" s="1"/>
  <c r="P53" i="15"/>
  <c r="R53" i="15" s="1"/>
  <c r="P54" i="15"/>
  <c r="R54" i="15" s="1"/>
  <c r="P63" i="15"/>
  <c r="R63" i="15" s="1"/>
  <c r="P64" i="15"/>
  <c r="R64" i="15" s="1"/>
  <c r="P65" i="15"/>
  <c r="R65" i="15" s="1"/>
  <c r="P66" i="15"/>
  <c r="R66" i="15" s="1"/>
  <c r="P67" i="15"/>
  <c r="R67" i="15" s="1"/>
  <c r="P79" i="15"/>
  <c r="R79" i="15" s="1"/>
  <c r="P81" i="15"/>
  <c r="R81" i="15" s="1"/>
  <c r="P91" i="15"/>
  <c r="R91" i="15" s="1"/>
  <c r="P96" i="15"/>
  <c r="R96" i="15" s="1"/>
  <c r="P97" i="15"/>
  <c r="R97" i="15" s="1"/>
  <c r="P98" i="15"/>
  <c r="R98" i="15" s="1"/>
  <c r="P101" i="15"/>
  <c r="R101" i="15" s="1"/>
  <c r="P103" i="15"/>
  <c r="R103" i="15" s="1"/>
  <c r="P104" i="15"/>
  <c r="R104" i="15" s="1"/>
  <c r="H3" i="15"/>
  <c r="H4" i="15"/>
  <c r="H5" i="15"/>
  <c r="H6" i="15"/>
  <c r="H7" i="15"/>
  <c r="H8" i="15"/>
  <c r="H9" i="15"/>
  <c r="H10" i="15"/>
  <c r="H11" i="15"/>
  <c r="H12" i="15"/>
  <c r="H13" i="15"/>
  <c r="H14" i="15"/>
  <c r="H15" i="15"/>
  <c r="H16" i="15"/>
  <c r="H17" i="15"/>
  <c r="H18" i="15"/>
  <c r="H19" i="15"/>
  <c r="H20" i="15"/>
  <c r="H21" i="15"/>
  <c r="H22" i="15"/>
  <c r="H23" i="15"/>
  <c r="H24" i="15"/>
  <c r="H25" i="15"/>
  <c r="H26" i="15"/>
  <c r="H27" i="15"/>
  <c r="H28" i="15"/>
  <c r="H29" i="15"/>
  <c r="H30" i="15"/>
  <c r="H31" i="15"/>
  <c r="H32" i="15"/>
  <c r="H33" i="15"/>
  <c r="H34" i="15"/>
  <c r="H35" i="15"/>
  <c r="H36" i="15"/>
  <c r="H37" i="15"/>
  <c r="H38" i="15"/>
  <c r="H39" i="15"/>
  <c r="H40" i="15"/>
  <c r="H41" i="15"/>
  <c r="H42" i="15"/>
  <c r="H43" i="15"/>
  <c r="H44" i="15"/>
  <c r="H45" i="15"/>
  <c r="H46" i="15"/>
  <c r="H47" i="15"/>
  <c r="H48" i="15"/>
  <c r="H49" i="15"/>
  <c r="H50" i="15"/>
  <c r="H51" i="15"/>
  <c r="H52" i="15"/>
  <c r="H53" i="15"/>
  <c r="H54" i="15"/>
  <c r="H55" i="15"/>
  <c r="H56" i="15"/>
  <c r="H57" i="15"/>
  <c r="H58" i="15"/>
  <c r="H59" i="15"/>
  <c r="H60" i="15"/>
  <c r="H61" i="15"/>
  <c r="H62" i="15"/>
  <c r="H63" i="15"/>
  <c r="H64" i="15"/>
  <c r="H65" i="15"/>
  <c r="H66" i="15"/>
  <c r="H67" i="15"/>
  <c r="H68" i="15"/>
  <c r="H69" i="15"/>
  <c r="H70" i="15"/>
  <c r="H71" i="15"/>
  <c r="H72" i="15"/>
  <c r="H73" i="15"/>
  <c r="H74" i="15"/>
  <c r="H75" i="15"/>
  <c r="H76" i="15"/>
  <c r="H77" i="15"/>
  <c r="H78" i="15"/>
  <c r="H79" i="15"/>
  <c r="H80" i="15"/>
  <c r="H81" i="15"/>
  <c r="H82" i="15"/>
  <c r="H83" i="15"/>
  <c r="H84" i="15"/>
  <c r="H85" i="15"/>
  <c r="H86" i="15"/>
  <c r="H87" i="15"/>
  <c r="H88" i="15"/>
  <c r="H89" i="15"/>
  <c r="H90" i="15"/>
  <c r="H91" i="15"/>
  <c r="H92" i="15"/>
  <c r="H93" i="15"/>
  <c r="H94" i="15"/>
  <c r="H95" i="15"/>
  <c r="H96" i="15"/>
  <c r="H97" i="15"/>
  <c r="H98" i="15"/>
  <c r="H99" i="15"/>
  <c r="H100" i="15"/>
  <c r="H101" i="15"/>
  <c r="H102" i="15"/>
  <c r="H103" i="15"/>
  <c r="H104" i="15"/>
  <c r="H105" i="15"/>
  <c r="M9" i="15"/>
  <c r="N9" i="15" s="1"/>
  <c r="O9" i="15" s="1"/>
  <c r="M17" i="15"/>
  <c r="N17" i="15" s="1"/>
  <c r="O17" i="15" s="1"/>
  <c r="M25" i="15"/>
  <c r="N25" i="15" s="1"/>
  <c r="M41" i="15"/>
  <c r="N41" i="15" s="1"/>
  <c r="O41" i="15" s="1"/>
  <c r="M49" i="15"/>
  <c r="N49" i="15" s="1"/>
  <c r="O49" i="15" s="1"/>
  <c r="M57" i="15"/>
  <c r="N57" i="15" s="1"/>
  <c r="M65" i="15"/>
  <c r="N65" i="15" s="1"/>
  <c r="O65" i="15" s="1"/>
  <c r="M73" i="15"/>
  <c r="N73" i="15" s="1"/>
  <c r="M81" i="15"/>
  <c r="N81" i="15" s="1"/>
  <c r="O81" i="15" s="1"/>
  <c r="M89" i="15"/>
  <c r="N89" i="15" s="1"/>
  <c r="M97" i="15"/>
  <c r="N97" i="15" s="1"/>
  <c r="O97" i="15" s="1"/>
  <c r="M105" i="15"/>
  <c r="N105" i="15" s="1"/>
  <c r="I30" i="13" l="1"/>
  <c r="N30" i="13"/>
  <c r="R3" i="15"/>
  <c r="S97" i="15"/>
  <c r="S81" i="15"/>
  <c r="S65" i="15"/>
  <c r="S49" i="15"/>
  <c r="S41" i="15"/>
  <c r="S17" i="15"/>
  <c r="S9" i="15"/>
  <c r="M33" i="15"/>
  <c r="N33" i="15" s="1"/>
  <c r="M98" i="15"/>
  <c r="N98" i="15" s="1"/>
  <c r="O98" i="15" s="1"/>
  <c r="S98" i="15" s="1"/>
  <c r="M90" i="15"/>
  <c r="N90" i="15" s="1"/>
  <c r="M82" i="15"/>
  <c r="N82" i="15" s="1"/>
  <c r="M74" i="15"/>
  <c r="N74" i="15" s="1"/>
  <c r="M66" i="15"/>
  <c r="N66" i="15" s="1"/>
  <c r="O66" i="15" s="1"/>
  <c r="S66" i="15" s="1"/>
  <c r="M58" i="15"/>
  <c r="N58" i="15" s="1"/>
  <c r="M50" i="15"/>
  <c r="N50" i="15" s="1"/>
  <c r="O50" i="15" s="1"/>
  <c r="S50" i="15" s="1"/>
  <c r="M42" i="15"/>
  <c r="N42" i="15" s="1"/>
  <c r="M34" i="15"/>
  <c r="N34" i="15" s="1"/>
  <c r="M26" i="15"/>
  <c r="N26" i="15" s="1"/>
  <c r="O26" i="15" s="1"/>
  <c r="S26" i="15" s="1"/>
  <c r="M18" i="15"/>
  <c r="N18" i="15" s="1"/>
  <c r="O18" i="15" s="1"/>
  <c r="S18" i="15" s="1"/>
  <c r="M10" i="15"/>
  <c r="N10" i="15" s="1"/>
  <c r="O10" i="15" s="1"/>
  <c r="S10" i="15" s="1"/>
  <c r="M104" i="15"/>
  <c r="N104" i="15" s="1"/>
  <c r="O104" i="15" s="1"/>
  <c r="S104" i="15" s="1"/>
  <c r="M96" i="15"/>
  <c r="N96" i="15" s="1"/>
  <c r="O96" i="15" s="1"/>
  <c r="S96" i="15" s="1"/>
  <c r="M88" i="15"/>
  <c r="N88" i="15" s="1"/>
  <c r="M80" i="15"/>
  <c r="N80" i="15" s="1"/>
  <c r="M72" i="15"/>
  <c r="N72" i="15" s="1"/>
  <c r="M64" i="15"/>
  <c r="N64" i="15" s="1"/>
  <c r="O64" i="15" s="1"/>
  <c r="S64" i="15" s="1"/>
  <c r="M56" i="15"/>
  <c r="N56" i="15" s="1"/>
  <c r="M48" i="15"/>
  <c r="N48" i="15" s="1"/>
  <c r="M40" i="15"/>
  <c r="N40" i="15" s="1"/>
  <c r="O40" i="15" s="1"/>
  <c r="S40" i="15" s="1"/>
  <c r="M32" i="15"/>
  <c r="N32" i="15" s="1"/>
  <c r="M24" i="15"/>
  <c r="N24" i="15" s="1"/>
  <c r="M16" i="15"/>
  <c r="N16" i="15" s="1"/>
  <c r="O16" i="15" s="1"/>
  <c r="S16" i="15" s="1"/>
  <c r="M8" i="15"/>
  <c r="N8" i="15" s="1"/>
  <c r="O8" i="15" s="1"/>
  <c r="S8" i="15" s="1"/>
  <c r="M103" i="15"/>
  <c r="N103" i="15" s="1"/>
  <c r="O103" i="15" s="1"/>
  <c r="S103" i="15" s="1"/>
  <c r="M95" i="15"/>
  <c r="N95" i="15" s="1"/>
  <c r="M87" i="15"/>
  <c r="N87" i="15" s="1"/>
  <c r="M79" i="15"/>
  <c r="N79" i="15" s="1"/>
  <c r="O79" i="15" s="1"/>
  <c r="S79" i="15" s="1"/>
  <c r="M71" i="15"/>
  <c r="N71" i="15" s="1"/>
  <c r="M63" i="15"/>
  <c r="N63" i="15" s="1"/>
  <c r="O63" i="15" s="1"/>
  <c r="S63" i="15" s="1"/>
  <c r="M55" i="15"/>
  <c r="N55" i="15" s="1"/>
  <c r="M47" i="15"/>
  <c r="N47" i="15" s="1"/>
  <c r="O47" i="15" s="1"/>
  <c r="S47" i="15" s="1"/>
  <c r="M39" i="15"/>
  <c r="N39" i="15" s="1"/>
  <c r="M31" i="15"/>
  <c r="N31" i="15" s="1"/>
  <c r="M23" i="15"/>
  <c r="N23" i="15" s="1"/>
  <c r="O23" i="15" s="1"/>
  <c r="S23" i="15" s="1"/>
  <c r="M15" i="15"/>
  <c r="N15" i="15" s="1"/>
  <c r="O15" i="15" s="1"/>
  <c r="S15" i="15" s="1"/>
  <c r="M7" i="15"/>
  <c r="N7" i="15" s="1"/>
  <c r="O7" i="15" s="1"/>
  <c r="S7" i="15" s="1"/>
  <c r="M102" i="15"/>
  <c r="N102" i="15" s="1"/>
  <c r="M94" i="15"/>
  <c r="N94" i="15" s="1"/>
  <c r="M86" i="15"/>
  <c r="N86" i="15" s="1"/>
  <c r="M78" i="15"/>
  <c r="N78" i="15" s="1"/>
  <c r="M70" i="15"/>
  <c r="N70" i="15" s="1"/>
  <c r="M62" i="15"/>
  <c r="N62" i="15" s="1"/>
  <c r="M54" i="15"/>
  <c r="N54" i="15" s="1"/>
  <c r="O54" i="15" s="1"/>
  <c r="S54" i="15" s="1"/>
  <c r="M46" i="15"/>
  <c r="N46" i="15" s="1"/>
  <c r="M38" i="15"/>
  <c r="N38" i="15" s="1"/>
  <c r="M30" i="15"/>
  <c r="N30" i="15" s="1"/>
  <c r="M22" i="15"/>
  <c r="N22" i="15" s="1"/>
  <c r="M14" i="15"/>
  <c r="N14" i="15" s="1"/>
  <c r="O14" i="15" s="1"/>
  <c r="S14" i="15" s="1"/>
  <c r="M6" i="15"/>
  <c r="N6" i="15" s="1"/>
  <c r="O6" i="15" s="1"/>
  <c r="S6" i="15" s="1"/>
  <c r="M101" i="15"/>
  <c r="N101" i="15" s="1"/>
  <c r="O101" i="15" s="1"/>
  <c r="S101" i="15" s="1"/>
  <c r="M93" i="15"/>
  <c r="N93" i="15" s="1"/>
  <c r="M85" i="15"/>
  <c r="N85" i="15" s="1"/>
  <c r="M77" i="15"/>
  <c r="N77" i="15" s="1"/>
  <c r="M69" i="15"/>
  <c r="N69" i="15" s="1"/>
  <c r="M61" i="15"/>
  <c r="N61" i="15" s="1"/>
  <c r="M53" i="15"/>
  <c r="N53" i="15" s="1"/>
  <c r="O53" i="15" s="1"/>
  <c r="S53" i="15" s="1"/>
  <c r="M45" i="15"/>
  <c r="N45" i="15" s="1"/>
  <c r="O45" i="15" s="1"/>
  <c r="S45" i="15" s="1"/>
  <c r="M37" i="15"/>
  <c r="N37" i="15" s="1"/>
  <c r="O37" i="15" s="1"/>
  <c r="S37" i="15" s="1"/>
  <c r="M29" i="15"/>
  <c r="N29" i="15" s="1"/>
  <c r="M21" i="15"/>
  <c r="N21" i="15" s="1"/>
  <c r="O21" i="15" s="1"/>
  <c r="S21" i="15" s="1"/>
  <c r="M13" i="15"/>
  <c r="N13" i="15" s="1"/>
  <c r="O13" i="15" s="1"/>
  <c r="S13" i="15" s="1"/>
  <c r="M5" i="15"/>
  <c r="N5" i="15" s="1"/>
  <c r="O5" i="15" s="1"/>
  <c r="S5" i="15" s="1"/>
  <c r="M100" i="15"/>
  <c r="N100" i="15" s="1"/>
  <c r="M92" i="15"/>
  <c r="N92" i="15" s="1"/>
  <c r="M84" i="15"/>
  <c r="N84" i="15" s="1"/>
  <c r="M76" i="15"/>
  <c r="N76" i="15" s="1"/>
  <c r="M68" i="15"/>
  <c r="N68" i="15" s="1"/>
  <c r="M60" i="15"/>
  <c r="N60" i="15" s="1"/>
  <c r="M52" i="15"/>
  <c r="N52" i="15" s="1"/>
  <c r="O52" i="15" s="1"/>
  <c r="S52" i="15" s="1"/>
  <c r="M44" i="15"/>
  <c r="N44" i="15" s="1"/>
  <c r="O44" i="15" s="1"/>
  <c r="S44" i="15" s="1"/>
  <c r="M36" i="15"/>
  <c r="N36" i="15" s="1"/>
  <c r="M28" i="15"/>
  <c r="N28" i="15" s="1"/>
  <c r="M20" i="15"/>
  <c r="N20" i="15" s="1"/>
  <c r="O20" i="15" s="1"/>
  <c r="S20" i="15" s="1"/>
  <c r="M12" i="15"/>
  <c r="N12" i="15" s="1"/>
  <c r="O12" i="15" s="1"/>
  <c r="S12" i="15" s="1"/>
  <c r="M4" i="15"/>
  <c r="N4" i="15" s="1"/>
  <c r="O4" i="15" s="1"/>
  <c r="S4" i="15" s="1"/>
  <c r="M99" i="15"/>
  <c r="N99" i="15" s="1"/>
  <c r="M91" i="15"/>
  <c r="N91" i="15" s="1"/>
  <c r="O91" i="15" s="1"/>
  <c r="S91" i="15" s="1"/>
  <c r="M83" i="15"/>
  <c r="N83" i="15" s="1"/>
  <c r="M75" i="15"/>
  <c r="N75" i="15" s="1"/>
  <c r="M67" i="15"/>
  <c r="N67" i="15" s="1"/>
  <c r="O67" i="15" s="1"/>
  <c r="S67" i="15" s="1"/>
  <c r="M59" i="15"/>
  <c r="N59" i="15" s="1"/>
  <c r="M51" i="15"/>
  <c r="N51" i="15" s="1"/>
  <c r="O51" i="15" s="1"/>
  <c r="S51" i="15" s="1"/>
  <c r="M43" i="15"/>
  <c r="N43" i="15" s="1"/>
  <c r="M35" i="15"/>
  <c r="N35" i="15" s="1"/>
  <c r="M27" i="15"/>
  <c r="N27" i="15" s="1"/>
  <c r="M19" i="15"/>
  <c r="N19" i="15" s="1"/>
  <c r="O19" i="15" s="1"/>
  <c r="S19" i="15" s="1"/>
  <c r="M11" i="15"/>
  <c r="N11" i="15" s="1"/>
  <c r="O11" i="15" s="1"/>
  <c r="S11" i="15" s="1"/>
  <c r="M3" i="15"/>
  <c r="N3" i="15" s="1"/>
  <c r="O3" i="15" l="1"/>
  <c r="S3" i="15" s="1"/>
  <c r="I4" i="15"/>
  <c r="I5" i="15"/>
  <c r="I7" i="15"/>
  <c r="I8" i="15"/>
  <c r="I9" i="15"/>
  <c r="I10" i="15"/>
  <c r="I15" i="15"/>
  <c r="I21" i="15"/>
  <c r="I23" i="15"/>
  <c r="I26" i="15"/>
  <c r="I40" i="15"/>
  <c r="I41" i="15"/>
  <c r="I44" i="15"/>
  <c r="I45" i="15"/>
  <c r="I49" i="15"/>
  <c r="I50" i="15"/>
  <c r="I51" i="15"/>
  <c r="I52" i="15"/>
  <c r="I53" i="15"/>
  <c r="I66" i="15"/>
  <c r="I79" i="15"/>
  <c r="I96" i="15"/>
  <c r="I97" i="15"/>
  <c r="I98" i="15"/>
  <c r="I3" i="15"/>
  <c r="I6" i="15"/>
  <c r="I11" i="15"/>
  <c r="I12" i="15"/>
  <c r="I13" i="15"/>
  <c r="I14" i="15"/>
  <c r="I16" i="15"/>
  <c r="I17" i="15"/>
  <c r="I18" i="15"/>
  <c r="I19" i="15"/>
  <c r="I20" i="15"/>
  <c r="I22" i="15"/>
  <c r="I24" i="15"/>
  <c r="I25" i="15"/>
  <c r="I27" i="15"/>
  <c r="I28" i="15"/>
  <c r="I29" i="15"/>
  <c r="I30" i="15"/>
  <c r="I31" i="15"/>
  <c r="I32" i="15"/>
  <c r="I33" i="15"/>
  <c r="I34" i="15"/>
  <c r="I35" i="15"/>
  <c r="I36" i="15"/>
  <c r="I37" i="15"/>
  <c r="I38" i="15"/>
  <c r="I39" i="15"/>
  <c r="I42" i="15"/>
  <c r="I43" i="15"/>
  <c r="I46" i="15"/>
  <c r="I47" i="15"/>
  <c r="I48" i="15"/>
  <c r="I54" i="15"/>
  <c r="I55" i="15"/>
  <c r="I56" i="15"/>
  <c r="I57" i="15"/>
  <c r="I58" i="15"/>
  <c r="I59" i="15"/>
  <c r="I60" i="15"/>
  <c r="I61" i="15"/>
  <c r="I62" i="15"/>
  <c r="I63" i="15"/>
  <c r="I64" i="15"/>
  <c r="I65" i="15"/>
  <c r="I67" i="15"/>
  <c r="I68" i="15"/>
  <c r="I69" i="15"/>
  <c r="I70" i="15"/>
  <c r="I71" i="15"/>
  <c r="I72" i="15"/>
  <c r="I73" i="15"/>
  <c r="I74" i="15"/>
  <c r="I75" i="15"/>
  <c r="I76" i="15"/>
  <c r="I77" i="15"/>
  <c r="I78" i="15"/>
  <c r="I80" i="15"/>
  <c r="I81" i="15"/>
  <c r="I82" i="15"/>
  <c r="I83" i="15"/>
  <c r="I84" i="15"/>
  <c r="I85" i="15"/>
  <c r="I86" i="15"/>
  <c r="I87" i="15"/>
  <c r="I88" i="15"/>
  <c r="I89" i="15"/>
  <c r="I90" i="15"/>
  <c r="I91" i="15"/>
  <c r="I92" i="15"/>
  <c r="I93" i="15"/>
  <c r="I94" i="15"/>
  <c r="I95" i="15"/>
  <c r="I99" i="15"/>
  <c r="I100" i="15"/>
  <c r="I101" i="15"/>
  <c r="I102" i="15"/>
  <c r="I103" i="15"/>
  <c r="I104" i="15"/>
  <c r="I105" i="15"/>
  <c r="L47" i="15" l="1"/>
  <c r="L16" i="15"/>
  <c r="L97" i="15"/>
  <c r="L49" i="15"/>
  <c r="L15" i="15"/>
  <c r="L14" i="15"/>
  <c r="L96" i="15"/>
  <c r="L45" i="15"/>
  <c r="L10" i="15"/>
  <c r="L67" i="15"/>
  <c r="L13" i="15"/>
  <c r="L79" i="15"/>
  <c r="L44" i="15"/>
  <c r="L9" i="15"/>
  <c r="L91" i="15"/>
  <c r="L65" i="15"/>
  <c r="L12" i="15"/>
  <c r="L66" i="15"/>
  <c r="L41" i="15"/>
  <c r="L8" i="15"/>
  <c r="L103" i="15"/>
  <c r="L64" i="15"/>
  <c r="L20" i="15"/>
  <c r="L11" i="15"/>
  <c r="L53" i="15"/>
  <c r="L40" i="15"/>
  <c r="L7" i="15"/>
  <c r="L81" i="15"/>
  <c r="L63" i="15"/>
  <c r="L19" i="15"/>
  <c r="L6" i="15"/>
  <c r="L52" i="15"/>
  <c r="L26" i="15"/>
  <c r="L5" i="15"/>
  <c r="L101" i="15"/>
  <c r="L54" i="15"/>
  <c r="L37" i="15"/>
  <c r="L18" i="15"/>
  <c r="L3" i="15"/>
  <c r="I106" i="15"/>
  <c r="L51" i="15"/>
  <c r="L23" i="15"/>
  <c r="L4" i="15"/>
  <c r="L104" i="15"/>
  <c r="L17" i="15"/>
  <c r="L98" i="15"/>
  <c r="L50" i="15"/>
  <c r="L21" i="15"/>
  <c r="J22" i="15"/>
  <c r="J56" i="15"/>
  <c r="J89" i="15"/>
  <c r="J38" i="15"/>
  <c r="J99" i="15"/>
  <c r="J88" i="15"/>
  <c r="J80" i="15"/>
  <c r="J71" i="15"/>
  <c r="J62" i="15"/>
  <c r="J29" i="15"/>
  <c r="J102" i="15"/>
  <c r="J57" i="15"/>
  <c r="J30" i="15"/>
  <c r="J95" i="15"/>
  <c r="J87" i="15"/>
  <c r="J78" i="15"/>
  <c r="J70" i="15"/>
  <c r="J61" i="15"/>
  <c r="J48" i="15"/>
  <c r="J36" i="15"/>
  <c r="J28" i="15"/>
  <c r="J42" i="15"/>
  <c r="J31" i="15"/>
  <c r="J105" i="15"/>
  <c r="J94" i="15"/>
  <c r="J86" i="15"/>
  <c r="J77" i="15"/>
  <c r="J69" i="15"/>
  <c r="J60" i="15"/>
  <c r="J35" i="15"/>
  <c r="J27" i="15"/>
  <c r="J74" i="15"/>
  <c r="J32" i="15"/>
  <c r="J73" i="15"/>
  <c r="J82" i="15"/>
  <c r="J72" i="15"/>
  <c r="J93" i="15"/>
  <c r="J85" i="15"/>
  <c r="J76" i="15"/>
  <c r="J68" i="15"/>
  <c r="J59" i="15"/>
  <c r="J46" i="15"/>
  <c r="J34" i="15"/>
  <c r="J25" i="15"/>
  <c r="J83" i="15"/>
  <c r="J90" i="15"/>
  <c r="J39" i="15"/>
  <c r="J100" i="15"/>
  <c r="J55" i="15"/>
  <c r="J92" i="15"/>
  <c r="J84" i="15"/>
  <c r="J75" i="15"/>
  <c r="J58" i="15"/>
  <c r="J43" i="15"/>
  <c r="J33" i="15"/>
  <c r="J24" i="15"/>
  <c r="D93" i="18"/>
  <c r="I93" i="18" s="1"/>
  <c r="J93" i="18" s="1"/>
  <c r="K93" i="18" s="1"/>
  <c r="L93" i="18" s="1"/>
  <c r="D84" i="18"/>
  <c r="I84" i="18" s="1"/>
  <c r="J84" i="18" s="1"/>
  <c r="K84" i="18" s="1"/>
  <c r="L84" i="18" s="1"/>
  <c r="F58" i="18"/>
  <c r="D58" i="18"/>
  <c r="I58" i="18" s="1"/>
  <c r="J58" i="18" s="1"/>
  <c r="K58" i="18" s="1"/>
  <c r="L58" i="18" s="1"/>
  <c r="D6" i="18"/>
  <c r="I6" i="18" s="1"/>
  <c r="J6" i="18" s="1"/>
  <c r="K6" i="18" s="1"/>
  <c r="L6" i="18" s="1"/>
  <c r="M58" i="18" l="1"/>
  <c r="I90" i="18"/>
  <c r="I98" i="18"/>
  <c r="I55" i="18"/>
  <c r="J106" i="15"/>
  <c r="P78" i="15"/>
  <c r="R78" i="15" s="1"/>
  <c r="P71" i="15"/>
  <c r="R71" i="15" s="1"/>
  <c r="P32" i="15"/>
  <c r="R32" i="15" s="1"/>
  <c r="P27" i="15"/>
  <c r="R27" i="15" s="1"/>
  <c r="P94" i="15"/>
  <c r="R94" i="15" s="1"/>
  <c r="P39" i="15"/>
  <c r="R39" i="15" s="1"/>
  <c r="P35" i="15"/>
  <c r="R35" i="15" s="1"/>
  <c r="P42" i="15"/>
  <c r="R42" i="15" s="1"/>
  <c r="P95" i="15"/>
  <c r="R95" i="15" s="1"/>
  <c r="P88" i="15"/>
  <c r="R88" i="15" s="1"/>
  <c r="P62" i="15"/>
  <c r="R62" i="15" s="1"/>
  <c r="P24" i="15"/>
  <c r="R24" i="15" s="1"/>
  <c r="P68" i="15"/>
  <c r="R68" i="15" s="1"/>
  <c r="P33" i="15"/>
  <c r="R33" i="15" s="1"/>
  <c r="P76" i="15"/>
  <c r="R76" i="15" s="1"/>
  <c r="P31" i="15"/>
  <c r="R31" i="15" s="1"/>
  <c r="P80" i="15"/>
  <c r="R80" i="15" s="1"/>
  <c r="P90" i="15"/>
  <c r="R90" i="15" s="1"/>
  <c r="P83" i="15"/>
  <c r="R83" i="15" s="1"/>
  <c r="P60" i="15"/>
  <c r="R60" i="15" s="1"/>
  <c r="P30" i="15"/>
  <c r="R30" i="15" s="1"/>
  <c r="P99" i="15"/>
  <c r="R99" i="15" s="1"/>
  <c r="P59" i="15"/>
  <c r="R59" i="15" s="1"/>
  <c r="P74" i="15"/>
  <c r="R74" i="15" s="1"/>
  <c r="P87" i="15"/>
  <c r="R87" i="15" s="1"/>
  <c r="P43" i="15"/>
  <c r="R43" i="15" s="1"/>
  <c r="P85" i="15"/>
  <c r="R85" i="15" s="1"/>
  <c r="P58" i="15"/>
  <c r="R58" i="15" s="1"/>
  <c r="P93" i="15"/>
  <c r="R93" i="15" s="1"/>
  <c r="P28" i="15"/>
  <c r="R28" i="15" s="1"/>
  <c r="P75" i="15"/>
  <c r="R75" i="15" s="1"/>
  <c r="P25" i="15"/>
  <c r="R25" i="15" s="1"/>
  <c r="P72" i="15"/>
  <c r="R72" i="15" s="1"/>
  <c r="P69" i="15"/>
  <c r="R69" i="15" s="1"/>
  <c r="P36" i="15"/>
  <c r="R36" i="15" s="1"/>
  <c r="P57" i="15"/>
  <c r="R57" i="15" s="1"/>
  <c r="P38" i="15"/>
  <c r="R38" i="15" s="1"/>
  <c r="P55" i="15"/>
  <c r="R55" i="15" s="1"/>
  <c r="P70" i="15"/>
  <c r="R70" i="15" s="1"/>
  <c r="P34" i="15"/>
  <c r="R34" i="15" s="1"/>
  <c r="P77" i="15"/>
  <c r="R77" i="15" s="1"/>
  <c r="P102" i="15"/>
  <c r="R102" i="15" s="1"/>
  <c r="P89" i="15"/>
  <c r="R89" i="15" s="1"/>
  <c r="P22" i="15"/>
  <c r="P100" i="15"/>
  <c r="R100" i="15" s="1"/>
  <c r="P84" i="15"/>
  <c r="R84" i="15" s="1"/>
  <c r="P82" i="15"/>
  <c r="R82" i="15" s="1"/>
  <c r="P48" i="15"/>
  <c r="R48" i="15" s="1"/>
  <c r="P92" i="15"/>
  <c r="R92" i="15" s="1"/>
  <c r="P46" i="15"/>
  <c r="R46" i="15" s="1"/>
  <c r="P73" i="15"/>
  <c r="R73" i="15" s="1"/>
  <c r="P86" i="15"/>
  <c r="R86" i="15" s="1"/>
  <c r="P61" i="15"/>
  <c r="R61" i="15" s="1"/>
  <c r="P29" i="15"/>
  <c r="R29" i="15" s="1"/>
  <c r="P56" i="15"/>
  <c r="R56" i="15" s="1"/>
  <c r="P105" i="15"/>
  <c r="R105" i="15" s="1"/>
  <c r="L105" i="15"/>
  <c r="L24" i="15"/>
  <c r="O24" i="15"/>
  <c r="L100" i="15"/>
  <c r="O100" i="15"/>
  <c r="L68" i="15"/>
  <c r="O68" i="15"/>
  <c r="L74" i="15"/>
  <c r="O74" i="15"/>
  <c r="O105" i="15"/>
  <c r="L78" i="15"/>
  <c r="O78" i="15"/>
  <c r="S78" i="15" s="1"/>
  <c r="L71" i="15"/>
  <c r="O71" i="15"/>
  <c r="S71" i="15" s="1"/>
  <c r="L43" i="15"/>
  <c r="O43" i="15"/>
  <c r="L90" i="15"/>
  <c r="O90" i="15"/>
  <c r="S90" i="15" s="1"/>
  <c r="L85" i="15"/>
  <c r="O85" i="15"/>
  <c r="L35" i="15"/>
  <c r="O35" i="15"/>
  <c r="S35" i="15" s="1"/>
  <c r="L42" i="15"/>
  <c r="O42" i="15"/>
  <c r="L95" i="15"/>
  <c r="O95" i="15"/>
  <c r="L88" i="15"/>
  <c r="O88" i="15"/>
  <c r="S88" i="15" s="1"/>
  <c r="L33" i="15"/>
  <c r="O33" i="15"/>
  <c r="S33" i="15" s="1"/>
  <c r="L39" i="15"/>
  <c r="O39" i="15"/>
  <c r="S39" i="15" s="1"/>
  <c r="L76" i="15"/>
  <c r="O76" i="15"/>
  <c r="L27" i="15"/>
  <c r="O27" i="15"/>
  <c r="S27" i="15" s="1"/>
  <c r="L31" i="15"/>
  <c r="O31" i="15"/>
  <c r="L87" i="15"/>
  <c r="O87" i="15"/>
  <c r="L80" i="15"/>
  <c r="O80" i="15"/>
  <c r="L58" i="15"/>
  <c r="O58" i="15"/>
  <c r="L83" i="15"/>
  <c r="O83" i="15"/>
  <c r="S83" i="15" s="1"/>
  <c r="L93" i="15"/>
  <c r="O93" i="15"/>
  <c r="L60" i="15"/>
  <c r="O60" i="15"/>
  <c r="L28" i="15"/>
  <c r="O28" i="15"/>
  <c r="S28" i="15" s="1"/>
  <c r="L30" i="15"/>
  <c r="O30" i="15"/>
  <c r="L99" i="15"/>
  <c r="O99" i="15"/>
  <c r="S99" i="15" s="1"/>
  <c r="L38" i="15"/>
  <c r="O38" i="15"/>
  <c r="L84" i="15"/>
  <c r="O84" i="15"/>
  <c r="S84" i="15" s="1"/>
  <c r="L34" i="15"/>
  <c r="O34" i="15"/>
  <c r="L82" i="15"/>
  <c r="O82" i="15"/>
  <c r="L77" i="15"/>
  <c r="O77" i="15"/>
  <c r="L48" i="15"/>
  <c r="O48" i="15"/>
  <c r="L102" i="15"/>
  <c r="O102" i="15"/>
  <c r="S102" i="15" s="1"/>
  <c r="L89" i="15"/>
  <c r="O89" i="15"/>
  <c r="L75" i="15"/>
  <c r="O75" i="15"/>
  <c r="L25" i="15"/>
  <c r="O25" i="15"/>
  <c r="L72" i="15"/>
  <c r="O72" i="15"/>
  <c r="L69" i="15"/>
  <c r="O69" i="15"/>
  <c r="S69" i="15" s="1"/>
  <c r="L36" i="15"/>
  <c r="O36" i="15"/>
  <c r="L57" i="15"/>
  <c r="O57" i="15"/>
  <c r="L92" i="15"/>
  <c r="O92" i="15"/>
  <c r="L46" i="15"/>
  <c r="O46" i="15"/>
  <c r="L73" i="15"/>
  <c r="O73" i="15"/>
  <c r="L86" i="15"/>
  <c r="O86" i="15"/>
  <c r="L61" i="15"/>
  <c r="O61" i="15"/>
  <c r="L29" i="15"/>
  <c r="O29" i="15"/>
  <c r="L56" i="15"/>
  <c r="O56" i="15"/>
  <c r="L55" i="15"/>
  <c r="O55" i="15"/>
  <c r="S55" i="15" s="1"/>
  <c r="L59" i="15"/>
  <c r="O59" i="15"/>
  <c r="S59" i="15" s="1"/>
  <c r="L32" i="15"/>
  <c r="O32" i="15"/>
  <c r="S32" i="15" s="1"/>
  <c r="L94" i="15"/>
  <c r="O94" i="15"/>
  <c r="L70" i="15"/>
  <c r="O70" i="15"/>
  <c r="L62" i="15"/>
  <c r="O62" i="15"/>
  <c r="S62" i="15" s="1"/>
  <c r="L22" i="15"/>
  <c r="O22" i="15"/>
  <c r="I81" i="18"/>
  <c r="I100" i="18" l="1"/>
  <c r="S61" i="15"/>
  <c r="S92" i="15"/>
  <c r="S72" i="15"/>
  <c r="S30" i="15"/>
  <c r="P106" i="15"/>
  <c r="S100" i="15"/>
  <c r="S94" i="15"/>
  <c r="S77" i="15"/>
  <c r="S38" i="15"/>
  <c r="S80" i="15"/>
  <c r="S95" i="15"/>
  <c r="S93" i="15"/>
  <c r="S87" i="15"/>
  <c r="S68" i="15"/>
  <c r="S70" i="15"/>
  <c r="S85" i="15"/>
  <c r="S56" i="15"/>
  <c r="S73" i="15"/>
  <c r="S36" i="15"/>
  <c r="S75" i="15"/>
  <c r="S76" i="15"/>
  <c r="S29" i="15"/>
  <c r="S46" i="15"/>
  <c r="S89" i="15"/>
  <c r="S82" i="15"/>
  <c r="S43" i="15"/>
  <c r="R22" i="15"/>
  <c r="R106" i="15" s="1"/>
  <c r="S31" i="15"/>
  <c r="S34" i="15"/>
  <c r="S48" i="15"/>
  <c r="S58" i="15"/>
  <c r="S24" i="15"/>
  <c r="S86" i="15"/>
  <c r="S60" i="15"/>
  <c r="S105" i="15"/>
  <c r="S57" i="15"/>
  <c r="S74" i="15"/>
  <c r="S25" i="15"/>
  <c r="S42" i="15"/>
  <c r="N81" i="13"/>
  <c r="S22" i="15" l="1"/>
  <c r="D18" i="16"/>
  <c r="I18" i="16" s="1"/>
  <c r="D17" i="16"/>
  <c r="I17" i="16" s="1"/>
  <c r="D16" i="16"/>
  <c r="I16" i="16" s="1"/>
  <c r="I15" i="16"/>
  <c r="F15" i="16"/>
  <c r="D15" i="16"/>
  <c r="N6" i="16"/>
  <c r="K6" i="13" l="1"/>
  <c r="S106" i="15" l="1"/>
  <c r="S111" i="15" s="1"/>
  <c r="O106" i="15" l="1"/>
  <c r="H6" i="13" l="1"/>
  <c r="N6" i="13" s="1"/>
  <c r="P29" i="13" s="1"/>
  <c r="D28" i="10"/>
  <c r="E28" i="10"/>
  <c r="F28" i="10"/>
  <c r="G28" i="10"/>
  <c r="H28" i="10"/>
  <c r="I28" i="10"/>
  <c r="J28" i="10"/>
  <c r="K28" i="10"/>
  <c r="L28" i="10"/>
  <c r="M28" i="10"/>
  <c r="N28" i="10"/>
  <c r="O28" i="10"/>
  <c r="P28" i="10"/>
  <c r="Q28" i="10"/>
  <c r="R28" i="10"/>
  <c r="S28" i="10"/>
  <c r="T28" i="10"/>
  <c r="U28" i="10"/>
  <c r="V28" i="10"/>
  <c r="W28" i="10"/>
  <c r="X28" i="10"/>
  <c r="C28" i="10"/>
  <c r="Y4" i="10" l="1"/>
  <c r="Z4" i="10" s="1"/>
  <c r="Y5" i="10"/>
  <c r="Z5" i="10" s="1"/>
  <c r="AA5" i="10" s="1"/>
  <c r="H32" i="13" s="1"/>
  <c r="Y6" i="10"/>
  <c r="Z6" i="10" s="1"/>
  <c r="AA6" i="10" s="1"/>
  <c r="H33" i="13" s="1"/>
  <c r="Y7" i="10"/>
  <c r="Z7" i="10" s="1"/>
  <c r="AA7" i="10" s="1"/>
  <c r="H34" i="13" s="1"/>
  <c r="Y8" i="10"/>
  <c r="Z8" i="10" s="1"/>
  <c r="AA8" i="10" s="1"/>
  <c r="H35" i="13" s="1"/>
  <c r="Y9" i="10"/>
  <c r="Z9" i="10" s="1"/>
  <c r="AA9" i="10" s="1"/>
  <c r="H36" i="13" s="1"/>
  <c r="Y10" i="10"/>
  <c r="Z10" i="10" s="1"/>
  <c r="AA10" i="10" s="1"/>
  <c r="H37" i="13" s="1"/>
  <c r="Y11" i="10"/>
  <c r="Z11" i="10" s="1"/>
  <c r="AA11" i="10" s="1"/>
  <c r="H38" i="13" s="1"/>
  <c r="Y12" i="10"/>
  <c r="Z12" i="10" s="1"/>
  <c r="AA12" i="10" s="1"/>
  <c r="H39" i="13" s="1"/>
  <c r="Y13" i="10"/>
  <c r="Z13" i="10" s="1"/>
  <c r="AA13" i="10" s="1"/>
  <c r="H40" i="13" s="1"/>
  <c r="Y14" i="10"/>
  <c r="Z14" i="10" s="1"/>
  <c r="AA14" i="10" s="1"/>
  <c r="H41" i="13" s="1"/>
  <c r="Y15" i="10"/>
  <c r="Z15" i="10" s="1"/>
  <c r="AA15" i="10" s="1"/>
  <c r="H42" i="13" s="1"/>
  <c r="Y16" i="10"/>
  <c r="Z16" i="10" s="1"/>
  <c r="AA16" i="10" s="1"/>
  <c r="H43" i="13" s="1"/>
  <c r="Y17" i="10"/>
  <c r="Z17" i="10" s="1"/>
  <c r="AA17" i="10" s="1"/>
  <c r="H44" i="13" s="1"/>
  <c r="Y18" i="10"/>
  <c r="Z18" i="10" s="1"/>
  <c r="AA18" i="10" s="1"/>
  <c r="H45" i="13" s="1"/>
  <c r="Y19" i="10"/>
  <c r="Z19" i="10" s="1"/>
  <c r="AA19" i="10" s="1"/>
  <c r="H46" i="13" s="1"/>
  <c r="Y20" i="10"/>
  <c r="Z20" i="10" s="1"/>
  <c r="AA20" i="10" s="1"/>
  <c r="H47" i="13" s="1"/>
  <c r="Y21" i="10"/>
  <c r="Z21" i="10" s="1"/>
  <c r="AA21" i="10" s="1"/>
  <c r="H48" i="13" s="1"/>
  <c r="Y22" i="10"/>
  <c r="Z22" i="10" s="1"/>
  <c r="AA22" i="10" s="1"/>
  <c r="H49" i="13" s="1"/>
  <c r="Y23" i="10"/>
  <c r="Z23" i="10" s="1"/>
  <c r="AA23" i="10" s="1"/>
  <c r="H50" i="13" s="1"/>
  <c r="Y24" i="10"/>
  <c r="Z24" i="10" s="1"/>
  <c r="AA24" i="10" s="1"/>
  <c r="H51" i="13" s="1"/>
  <c r="Y25" i="10"/>
  <c r="Z25" i="10" s="1"/>
  <c r="AA25" i="10" s="1"/>
  <c r="H52" i="13" s="1"/>
  <c r="Y26" i="10"/>
  <c r="Z26" i="10" s="1"/>
  <c r="AA26" i="10" s="1"/>
  <c r="H53" i="13" s="1"/>
  <c r="Y27" i="10"/>
  <c r="Z27" i="10" s="1"/>
  <c r="AA27" i="10" s="1"/>
  <c r="H54" i="13" s="1"/>
  <c r="DA12" i="1"/>
  <c r="DA13" i="1"/>
  <c r="DA14" i="1"/>
  <c r="DA15" i="1"/>
  <c r="DA16" i="1"/>
  <c r="DA17" i="1"/>
  <c r="DA18" i="1"/>
  <c r="DA19" i="1"/>
  <c r="DA20" i="1"/>
  <c r="DA21" i="1"/>
  <c r="DA22" i="1"/>
  <c r="DA23" i="1"/>
  <c r="DA24" i="1"/>
  <c r="DA25" i="1"/>
  <c r="DA26" i="1"/>
  <c r="DA27" i="1"/>
  <c r="DA28" i="1"/>
  <c r="DA29" i="1"/>
  <c r="DA11" i="1"/>
  <c r="DA10" i="1"/>
  <c r="DA6" i="1"/>
  <c r="DA7" i="1"/>
  <c r="DA8" i="1"/>
  <c r="DA9" i="1"/>
  <c r="DA5" i="1"/>
  <c r="N44" i="13" l="1"/>
  <c r="J44" i="13"/>
  <c r="K44" i="13"/>
  <c r="I44" i="13"/>
  <c r="I51" i="13"/>
  <c r="K51" i="13"/>
  <c r="N51" i="13"/>
  <c r="J51" i="13"/>
  <c r="N34" i="13"/>
  <c r="K34" i="13"/>
  <c r="I34" i="13"/>
  <c r="J34" i="13"/>
  <c r="I49" i="13"/>
  <c r="J49" i="13"/>
  <c r="K49" i="13"/>
  <c r="N49" i="13"/>
  <c r="I41" i="13"/>
  <c r="N41" i="13"/>
  <c r="J41" i="13"/>
  <c r="K41" i="13"/>
  <c r="I33" i="13"/>
  <c r="K33" i="13"/>
  <c r="N33" i="13"/>
  <c r="J33" i="13"/>
  <c r="N52" i="13"/>
  <c r="K52" i="13"/>
  <c r="I52" i="13"/>
  <c r="J52" i="13"/>
  <c r="N42" i="13"/>
  <c r="K42" i="13"/>
  <c r="J42" i="13"/>
  <c r="I42" i="13"/>
  <c r="N48" i="13"/>
  <c r="K48" i="13"/>
  <c r="I48" i="13"/>
  <c r="J48" i="13"/>
  <c r="N40" i="13"/>
  <c r="I40" i="13"/>
  <c r="J40" i="13"/>
  <c r="K40" i="13"/>
  <c r="N32" i="13"/>
  <c r="J32" i="13"/>
  <c r="K32" i="13"/>
  <c r="I32" i="13"/>
  <c r="I35" i="13"/>
  <c r="K35" i="13"/>
  <c r="J35" i="13"/>
  <c r="N35" i="13"/>
  <c r="I47" i="13"/>
  <c r="J47" i="13"/>
  <c r="N47" i="13"/>
  <c r="K47" i="13"/>
  <c r="I39" i="13"/>
  <c r="K39" i="13"/>
  <c r="N39" i="13"/>
  <c r="J39" i="13"/>
  <c r="AA4" i="10"/>
  <c r="Z28" i="10"/>
  <c r="I43" i="13"/>
  <c r="N43" i="13"/>
  <c r="J43" i="13"/>
  <c r="K43" i="13"/>
  <c r="N54" i="13"/>
  <c r="K54" i="13"/>
  <c r="I54" i="13"/>
  <c r="J54" i="13"/>
  <c r="N46" i="13"/>
  <c r="J46" i="13"/>
  <c r="K46" i="13"/>
  <c r="I46" i="13"/>
  <c r="N38" i="13"/>
  <c r="K38" i="13"/>
  <c r="I38" i="13"/>
  <c r="J38" i="13"/>
  <c r="N36" i="13"/>
  <c r="K36" i="13"/>
  <c r="I36" i="13"/>
  <c r="J36" i="13"/>
  <c r="N50" i="13"/>
  <c r="J50" i="13"/>
  <c r="K50" i="13"/>
  <c r="I50" i="13"/>
  <c r="I53" i="13"/>
  <c r="K53" i="13"/>
  <c r="N53" i="13"/>
  <c r="J53" i="13"/>
  <c r="I45" i="13"/>
  <c r="N45" i="13"/>
  <c r="J45" i="13"/>
  <c r="K45" i="13"/>
  <c r="I37" i="13"/>
  <c r="K37" i="13"/>
  <c r="N37" i="13"/>
  <c r="J37" i="13"/>
  <c r="DA30" i="1"/>
  <c r="Y28" i="10"/>
  <c r="AU30" i="1"/>
  <c r="H31" i="13" l="1"/>
  <c r="AA28" i="10"/>
  <c r="K30" i="13" s="1"/>
  <c r="AU2" i="1"/>
  <c r="I31" i="13" l="1"/>
  <c r="N31" i="13"/>
  <c r="J31" i="13"/>
  <c r="K31" i="13"/>
  <c r="AE3" i="1"/>
  <c r="AU3" i="1"/>
  <c r="S3" i="1"/>
  <c r="Y3" i="1"/>
  <c r="D3" i="1"/>
  <c r="O3" i="1"/>
  <c r="J3" i="1"/>
  <c r="AT3" i="1"/>
  <c r="I3" i="1"/>
  <c r="N3" i="1"/>
  <c r="AK3" i="1"/>
  <c r="H3" i="1"/>
  <c r="L3" i="1"/>
  <c r="AL3" i="1"/>
  <c r="U3" i="1"/>
  <c r="AN3" i="1"/>
  <c r="P3" i="1"/>
  <c r="F3" i="1"/>
  <c r="AB3" i="1"/>
  <c r="AF3" i="1"/>
  <c r="AM3" i="1"/>
  <c r="M3" i="1"/>
  <c r="AC3" i="1"/>
  <c r="AD3" i="1"/>
  <c r="AO3" i="1"/>
  <c r="R3" i="1"/>
  <c r="E3" i="1"/>
  <c r="Q3" i="1"/>
  <c r="X3" i="1"/>
  <c r="AG3" i="1"/>
  <c r="V3" i="1"/>
  <c r="K3" i="1"/>
  <c r="AQ3" i="1"/>
  <c r="AR3" i="1"/>
  <c r="AI3" i="1"/>
  <c r="T3" i="1"/>
  <c r="Z3" i="1"/>
  <c r="W3" i="1"/>
  <c r="AA3" i="1"/>
  <c r="AS3" i="1"/>
  <c r="AP3" i="1"/>
  <c r="AJ3" i="1"/>
  <c r="G3" i="1"/>
  <c r="C3" i="1"/>
  <c r="P54" i="13" l="1"/>
  <c r="P83" i="13" s="1"/>
  <c r="N83" i="13"/>
  <c r="AH3" i="1"/>
  <c r="N84" i="13" l="1"/>
  <c r="N85" i="13"/>
  <c r="P84" i="13"/>
  <c r="P85" i="13" s="1"/>
  <c r="P86" i="13" l="1"/>
  <c r="N86" i="13"/>
</calcChain>
</file>

<file path=xl/sharedStrings.xml><?xml version="1.0" encoding="utf-8"?>
<sst xmlns="http://schemas.openxmlformats.org/spreadsheetml/2006/main" count="7283" uniqueCount="1514">
  <si>
    <t>CODIGO SEDE</t>
  </si>
  <si>
    <t>O2120201002032381302</t>
  </si>
  <si>
    <t>O2120201002032382103</t>
  </si>
  <si>
    <t>O2120201002032391101</t>
  </si>
  <si>
    <t>O2120201002032399921</t>
  </si>
  <si>
    <t>O2120201002042441001</t>
  </si>
  <si>
    <t>O2120201002072719007</t>
  </si>
  <si>
    <t>O2120201002072719009</t>
  </si>
  <si>
    <t>O2120201002072732007</t>
  </si>
  <si>
    <t>O2120201002072792104</t>
  </si>
  <si>
    <t>O2120201002082823803</t>
  </si>
  <si>
    <t>O2120201003013191409</t>
  </si>
  <si>
    <t>O2120201003023213101</t>
  </si>
  <si>
    <t>O2120201003023213102</t>
  </si>
  <si>
    <t>O2120201003023219303</t>
  </si>
  <si>
    <t>O2120201003023219304</t>
  </si>
  <si>
    <t>O2120201003023219907</t>
  </si>
  <si>
    <t>O2120201003033335001</t>
  </si>
  <si>
    <t>O2120201003033335004</t>
  </si>
  <si>
    <t>O2120201003043113</t>
  </si>
  <si>
    <t>O2120201003043424014</t>
  </si>
  <si>
    <t>O2120201003043466401</t>
  </si>
  <si>
    <t>O2120201003053532101</t>
  </si>
  <si>
    <t>O2120201003053532103</t>
  </si>
  <si>
    <t>O2120201003053532104</t>
  </si>
  <si>
    <t>O2120201003053532105</t>
  </si>
  <si>
    <t>O2120201003053532201</t>
  </si>
  <si>
    <t>O2120201003053532</t>
  </si>
  <si>
    <t>O2120201003053532204</t>
  </si>
  <si>
    <t>O2120201003053533102</t>
  </si>
  <si>
    <t>O2120201003053533202</t>
  </si>
  <si>
    <t>O2120201003053549945</t>
  </si>
  <si>
    <t>O2120201003063641001</t>
  </si>
  <si>
    <t>O2120201003063694012</t>
  </si>
  <si>
    <t>O2120201003063694016</t>
  </si>
  <si>
    <t>O2120201003073719199</t>
  </si>
  <si>
    <t>O2120201003073719305</t>
  </si>
  <si>
    <t>O2120201003073722101</t>
  </si>
  <si>
    <t>O2120201003083899302</t>
  </si>
  <si>
    <t>O2120201003083899303</t>
  </si>
  <si>
    <t>O2120201004024291231</t>
  </si>
  <si>
    <t>O21202020070373122</t>
  </si>
  <si>
    <t>O21202020070373230</t>
  </si>
  <si>
    <t>O21202020080585330</t>
  </si>
  <si>
    <t>RUBRO</t>
  </si>
  <si>
    <t>Precio Unitario con Descuento</t>
  </si>
  <si>
    <t>Total</t>
  </si>
  <si>
    <t>Jabón para loza 1 (Compra)</t>
  </si>
  <si>
    <t>Jabón abrasivo (Compra)</t>
  </si>
  <si>
    <t>Jabón de tocador 2 (Compra)</t>
  </si>
  <si>
    <t>Jabón de dispensador para manos 2 (Compra)</t>
  </si>
  <si>
    <t>Limpiador multiusos 1 (Compra)</t>
  </si>
  <si>
    <t>Líquido desengrasante (Compra)</t>
  </si>
  <si>
    <t>Pastilla desinfectante para sanitario (Compra)</t>
  </si>
  <si>
    <t>Líquido para limpiar vidrios 1 (Compra)</t>
  </si>
  <si>
    <t>Blanqueador o hipoclorito 1 (Compra)</t>
  </si>
  <si>
    <t>Creolina 2 (Compra)</t>
  </si>
  <si>
    <t>Cera polimérica (Compra)</t>
  </si>
  <si>
    <t>Sellante para pisos (Compra)</t>
  </si>
  <si>
    <t>Mantenedor de pisos (Compra)</t>
  </si>
  <si>
    <t>Removedor de cera (Compra)</t>
  </si>
  <si>
    <t>Jabón neutro para pisos 1 (Compra)</t>
  </si>
  <si>
    <t>Varsol ecológico 2 (Compra)</t>
  </si>
  <si>
    <t>Ambientador 1 (Compra)</t>
  </si>
  <si>
    <t>Ambientador 2 (Compra)</t>
  </si>
  <si>
    <t>Insecticida 1 (Compra)</t>
  </si>
  <si>
    <t>Insecticida 2 (Compra)</t>
  </si>
  <si>
    <t>Limpiones 1 (Compra)</t>
  </si>
  <si>
    <t>Bayetilla 1 (Compra)</t>
  </si>
  <si>
    <t>Bayetilla 2 (Compra)</t>
  </si>
  <si>
    <t>Paño absorbente multiusos 1 (Compra)</t>
  </si>
  <si>
    <t>Esponjilla 1 (Compra)</t>
  </si>
  <si>
    <t>Esponjilla 2 (Compra)</t>
  </si>
  <si>
    <t>Esponjilla 3 (Compra)</t>
  </si>
  <si>
    <t>Esponjilla 4 (Compra)</t>
  </si>
  <si>
    <t>Esponjilla 5 (Compra)</t>
  </si>
  <si>
    <t>Escoba 3 (Compra)</t>
  </si>
  <si>
    <t>Mango metálico escoba 1 (Compra)</t>
  </si>
  <si>
    <t>Cepillos 2 (Compra)</t>
  </si>
  <si>
    <t>Trapero 3 (Compra)</t>
  </si>
  <si>
    <t>Mango metálico trapero (Compra)</t>
  </si>
  <si>
    <t>Cepillo para sanitario (churrusco) (Compra)</t>
  </si>
  <si>
    <t>Pads 1 (Compra)</t>
  </si>
  <si>
    <t>Pads 2 (Compra)</t>
  </si>
  <si>
    <t>Pads 3 (Compra)</t>
  </si>
  <si>
    <t>Pads 4 (Compra)</t>
  </si>
  <si>
    <t>Bolsas plásticas 1 (Compra)</t>
  </si>
  <si>
    <t>Bolsas plásticas 15 (Compra)</t>
  </si>
  <si>
    <t>Bolsas plásticas 17 (Compra)</t>
  </si>
  <si>
    <t>Bolsas plásticas 21 (Compra)</t>
  </si>
  <si>
    <t>Bolsas plásticas 22 (Compra)</t>
  </si>
  <si>
    <t>Bolsas plásticas 23 (Compra)</t>
  </si>
  <si>
    <t>Guantes 7 (Compra)</t>
  </si>
  <si>
    <t>Guantes 9 (Compra)</t>
  </si>
  <si>
    <t>Papel higiénico 1 (Compra)</t>
  </si>
  <si>
    <t>Papel higiénico 3 (Compra)</t>
  </si>
  <si>
    <t>Toallas para manos 6 (Compra)</t>
  </si>
  <si>
    <t>Toallas para manos 7 (Compra)</t>
  </si>
  <si>
    <t>Vasos biodegradables 2 (Compra)</t>
  </si>
  <si>
    <t>Vasos biodegradables 3 (Compra)</t>
  </si>
  <si>
    <t>Mezclador 1 (Compra)</t>
  </si>
  <si>
    <t>Servilleta papel (Compra)</t>
  </si>
  <si>
    <t>Filtro para greca 1 (Compra)</t>
  </si>
  <si>
    <t>Filtro para greca 2 (Compra)</t>
  </si>
  <si>
    <t>Termo para café 2 (Compra)</t>
  </si>
  <si>
    <t>Café 1 (Compra)</t>
  </si>
  <si>
    <t>Crema para café (Compra)</t>
  </si>
  <si>
    <t>Azúcar 1 (Compra)</t>
  </si>
  <si>
    <t>Agua potable 4 (Compra)</t>
  </si>
  <si>
    <t>Brillador 1 (Compra)</t>
  </si>
  <si>
    <t>Repuestos brillador 1 (Compra)</t>
  </si>
  <si>
    <t>Repuestos brillador 2 (Compra)</t>
  </si>
  <si>
    <t>Destapador para sanitario (chupa) (Compra)</t>
  </si>
  <si>
    <t>Rastrillo 2 (Compra)</t>
  </si>
  <si>
    <t>Recogedor de basura 1 (Compra)</t>
  </si>
  <si>
    <t>Atomizadores (Compra)</t>
  </si>
  <si>
    <t>Haraganes 2  (Compra)</t>
  </si>
  <si>
    <t>Balde (Compra)</t>
  </si>
  <si>
    <t>VALOR DISPONIBLE</t>
  </si>
  <si>
    <t>O2120201002032352</t>
  </si>
  <si>
    <t>TOTAL DESPUES DE PAGO</t>
  </si>
  <si>
    <t>Jabón para loza 3 (Compra)</t>
  </si>
  <si>
    <t>Jabón en barra azul (Compra)</t>
  </si>
  <si>
    <t>Limpiador desinfectante para pisos (Compra)</t>
  </si>
  <si>
    <t>Champú para alfombras y tapizados 1 (Compra)</t>
  </si>
  <si>
    <t>Líquido cubre rasguños para madera (Compra)</t>
  </si>
  <si>
    <t>Brillametal en crema (Compra)</t>
  </si>
  <si>
    <t>Toalla en tela blanca para pisos por metro (repuesto de haraganes) (Compra)</t>
  </si>
  <si>
    <t>Escoba 4 (Compra)</t>
  </si>
  <si>
    <t>Mango madera escoba 1 (Compra)</t>
  </si>
  <si>
    <t>Cepillos 3 (Compra)</t>
  </si>
  <si>
    <t>Boneth 1 (Compra)</t>
  </si>
  <si>
    <t>Boneth 2 (Compra)</t>
  </si>
  <si>
    <t>Bolsas plásticas 16 (Compra)</t>
  </si>
  <si>
    <t>Guantes 1 (Compra)</t>
  </si>
  <si>
    <t>Guantes 2 (Compra)</t>
  </si>
  <si>
    <t>Guantes 4 (Compra)</t>
  </si>
  <si>
    <t>Guantes 6 (Compra)</t>
  </si>
  <si>
    <t>Pañuelos (Compra)</t>
  </si>
  <si>
    <t>Vasos biodegradables 1 (Compra)</t>
  </si>
  <si>
    <t>Churrusco para tubos de greca (Compra)</t>
  </si>
  <si>
    <t>Azúcar 3 (Compra)</t>
  </si>
  <si>
    <t>Válvula dispensadora para botellón de agua (Compra)</t>
  </si>
  <si>
    <t>Cepillo para paredes y techos (Compra)</t>
  </si>
  <si>
    <t>Brillador 2 (Compra)</t>
  </si>
  <si>
    <t>Plumero o limpia polvo (Compra)</t>
  </si>
  <si>
    <t>Haraganes 4  (Compra)</t>
  </si>
  <si>
    <t>Balde (Arrendamiento)</t>
  </si>
  <si>
    <t>Terno para café  (Arrendamiento)</t>
  </si>
  <si>
    <t>Bandeja 1 (Arrendamiento)</t>
  </si>
  <si>
    <t>Bandeja 2 (Arrendamiento)</t>
  </si>
  <si>
    <t>Olleta (Arrendamiento)</t>
  </si>
  <si>
    <t>Soporte para Botellón de agua (Compra)</t>
  </si>
  <si>
    <t>Carro exprimidor de trapero 2 (Arrendamiento)</t>
  </si>
  <si>
    <t>Carro de bebidas (Arrendamiento)</t>
  </si>
  <si>
    <t>Escalera 2 (Arrendamiento)</t>
  </si>
  <si>
    <t>Escalera de tipo industrial (Arrendamiento)</t>
  </si>
  <si>
    <t>Mangueras 3 (Arrendamiento)</t>
  </si>
  <si>
    <t>Greca para tintos 3 (Arrendamiento)</t>
  </si>
  <si>
    <t>Horno microondas de tipo industrial (Arrendamiento)</t>
  </si>
  <si>
    <t>Estufa 1 (Arrendamiento)</t>
  </si>
  <si>
    <t>Aspiradora 2 (Arrendamiento)</t>
  </si>
  <si>
    <t>Lavabrilladora de pisos 1 (Arrendamiento)</t>
  </si>
  <si>
    <t>Brilladora de alta revolución (Arrendamiento)</t>
  </si>
  <si>
    <t>Hidrolavadora Industrial (Arrendamiento)</t>
  </si>
  <si>
    <t>Sopladora de hojas (Arrendamiento)</t>
  </si>
  <si>
    <t>Cortadora de cesped  (Arrendamiento)</t>
  </si>
  <si>
    <t>Guadañas (Arrendamiento)</t>
  </si>
  <si>
    <t xml:space="preserve">Nombre del Proveedor: </t>
  </si>
  <si>
    <t>Paquete de Servicios</t>
  </si>
  <si>
    <t>Item</t>
  </si>
  <si>
    <t>Categoría</t>
  </si>
  <si>
    <t>Servicio</t>
  </si>
  <si>
    <t>Característica 1</t>
  </si>
  <si>
    <t>Disponibilidad</t>
  </si>
  <si>
    <t>Cantidad</t>
  </si>
  <si>
    <t>Nuevo precio cláusula 8</t>
  </si>
  <si>
    <t>Servicio de Personal</t>
  </si>
  <si>
    <t>Operario de aseo y cafetería</t>
  </si>
  <si>
    <t>Tiempo Completo</t>
  </si>
  <si>
    <t>Jardinero</t>
  </si>
  <si>
    <t>1. Si requiere agregue o elimine filas</t>
  </si>
  <si>
    <t>O2120201004024299</t>
  </si>
  <si>
    <t>Tapabocas Desechable (Compra)</t>
  </si>
  <si>
    <t>Aromática con panela 2 (Compra)</t>
  </si>
  <si>
    <t>Aromática de fruta 2 (Compra)</t>
  </si>
  <si>
    <t>Combustible  (Compra)</t>
  </si>
  <si>
    <t>TOTAL INSUMOS POR SEDE</t>
  </si>
  <si>
    <t>Señales peatonales de prevención y atención 3 (Arrendamiento)</t>
  </si>
  <si>
    <t>Extensión eléctrica 2 (Arrendamiento)</t>
  </si>
  <si>
    <t>TOTAL ARRENDAMIENTOS POR SEDE</t>
  </si>
  <si>
    <t>Regional/Sede</t>
  </si>
  <si>
    <t>Dias Trab.</t>
  </si>
  <si>
    <t>Valor Mensual / Valor X Unidad</t>
  </si>
  <si>
    <t>Valor Dia</t>
  </si>
  <si>
    <t>Recargo por Trabajo nocturno, extra, dominical y festivo</t>
  </si>
  <si>
    <t>Recargo por dotación especial</t>
  </si>
  <si>
    <t>Valor Total</t>
  </si>
  <si>
    <t xml:space="preserve">VALOR OPERARIOS ASEO Y CAFETERIA TIEMPO COMPLETO </t>
  </si>
  <si>
    <t>Cantidad Op</t>
  </si>
  <si>
    <t>TOTAL OPERARIOS TIEMPO COMPLETO</t>
  </si>
  <si>
    <t>SEDE 1 - MANZANA LIEVANO - ALCALDÍA MAYOR</t>
  </si>
  <si>
    <t xml:space="preserve">SEDE 2- DIRECCIÓN DISTRITAL DE ARCHIVO DE  BOGOTA </t>
  </si>
  <si>
    <t>SEDE 3 - IMPRENTA DISTRITAL</t>
  </si>
  <si>
    <t xml:space="preserve">SEDE 4 - SEDE ALTERNA RESTREPO </t>
  </si>
  <si>
    <t xml:space="preserve">SEDE 5 - SUPERCADE CAD CARRERA </t>
  </si>
  <si>
    <t xml:space="preserve">SEDE 6 - SUPERCADE AMERICAS </t>
  </si>
  <si>
    <t xml:space="preserve">SEDE 7 - SUPERCADE BOSA </t>
  </si>
  <si>
    <t xml:space="preserve">SEDE 8 - SUPERCADE CALLE 13 </t>
  </si>
  <si>
    <t xml:space="preserve">SEDE 9 - SUPERCADE 20 DE JULIO </t>
  </si>
  <si>
    <t xml:space="preserve">SEDE 10 - SUPERCADE MANITAS </t>
  </si>
  <si>
    <t xml:space="preserve">SEDE 11 - SUPERCADE SUBA </t>
  </si>
  <si>
    <t>SEDE 12 - SUPERCADE SOCIAL</t>
  </si>
  <si>
    <t xml:space="preserve">SEDE 13 - CADE SERVITA </t>
  </si>
  <si>
    <t xml:space="preserve">SEDE 14 - CADE LA VICTORIA </t>
  </si>
  <si>
    <t xml:space="preserve">SEDE 15 - CADE LA GAITANA </t>
  </si>
  <si>
    <t xml:space="preserve">SEDE 16 - SUPERCADE ENGATIVA </t>
  </si>
  <si>
    <t xml:space="preserve">SEDE 17 - CADE LOS LUCEROS </t>
  </si>
  <si>
    <t xml:space="preserve">SEDE 18 - CENTRO DE MEMORIA, PAZ Y RECONCILIACIÓN </t>
  </si>
  <si>
    <t xml:space="preserve">SEDE 19 - CENTRO DE ENCUENTRO BOSA </t>
  </si>
  <si>
    <t xml:space="preserve">SEDE 20 - CENTRO DE ENCUENTRO CHAPINERO </t>
  </si>
  <si>
    <t xml:space="preserve">SEDE 21 - CENTRO DE ENCUENTRO CIUDAD BOLIVAR </t>
  </si>
  <si>
    <t xml:space="preserve">SEDE 22 - CENTRO DE ENCUENTRO KENNEDY PATIO BONITO </t>
  </si>
  <si>
    <t xml:space="preserve">SEDE 23 - CENTRO DE ENCUENTRO RAFAEL URIBE </t>
  </si>
  <si>
    <t xml:space="preserve">SEDE 24 - CENTRO DE ENCUENTRO SUBA </t>
  </si>
  <si>
    <t>SEDE 25 - SEDE YOMASA</t>
  </si>
  <si>
    <t>ZV SERVIASEAMOS UNION TEMPORAL</t>
  </si>
  <si>
    <t>VALOR OPERARIOS JARDINERIA TIEMPO COMPLETO</t>
  </si>
  <si>
    <t>TOTAL PERSONAL</t>
  </si>
  <si>
    <t>Días laborados</t>
  </si>
  <si>
    <t>Bienes de Aseo y Cafetería</t>
  </si>
  <si>
    <t>Maquinaria</t>
  </si>
  <si>
    <t>Subtotal</t>
  </si>
  <si>
    <t>% AIU</t>
  </si>
  <si>
    <t>IVA</t>
  </si>
  <si>
    <t>No.</t>
  </si>
  <si>
    <t>Bien</t>
  </si>
  <si>
    <t xml:space="preserve">Especificación </t>
  </si>
  <si>
    <t xml:space="preserve">Presentación </t>
  </si>
  <si>
    <t>Cantidad Mensual</t>
  </si>
  <si>
    <t>DIFERENCIA</t>
  </si>
  <si>
    <t>CANTIDAD MAX PRECIO ACUERDO</t>
  </si>
  <si>
    <t>CANTIDAD A PRECIO FULL</t>
  </si>
  <si>
    <t>TOTAL PRECIO TECHO</t>
  </si>
  <si>
    <t>PRECIO TECHO 10%</t>
  </si>
  <si>
    <t>PRECIO CON DESCUENTO</t>
  </si>
  <si>
    <t>CANTIDAD A PRECIO CON DESCUENTO</t>
  </si>
  <si>
    <t>- Con agente(s) tensoactivo(s) principal(es) con efecto limpiador y desengrasante en una concentración mínima del 8%.
- Disponible en mínimo (2) dos fragancias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Debe contener concentraciones de fósforo iguales o inferiores a 0.65% de fósforo (Resolución 0689 de 2016)</t>
  </si>
  <si>
    <t>Líquido, en recipiente plástico con capacidad mínima de 3.785 ml</t>
  </si>
  <si>
    <t xml:space="preserve"> - Con agente(s) tensoactivo(s) principal(es) con efecto limpiador y desengrasante en una concentración mínima del 15%.
 - Disponible en mínimo (2) dos fragancias
- El envase debe estar correctamente etiquetados bajo los parámetros establecidos en el sistema globalmente armonizado (Decreto 1496 de 2018) indicando: nombre comercial del producto, pictogramas de los compuestos peligrosos si aplica e instrucciones de uso.
- Debe contener concentraciones de fósforo iguales o inferiores a 0.65% de fósforo (Resolución 0689 de 2016)</t>
  </si>
  <si>
    <t>Crema, en recipiente plástico de mínimo 850 g</t>
  </si>
  <si>
    <t>- Todo tipo de uso
- Biodegradable
- No debe contener PVC o Poliestireno expandido u otros plásticos de un solo uso tanto en el envase como en el embalaje.
- Debe contener concentraciones de fósforo iguales o inferiores a 0.65% de fósforo (Resolución 0689 de 2016)</t>
  </si>
  <si>
    <t>Barra, unidad con peso mínimo de 250 g en
envoltura individual</t>
  </si>
  <si>
    <t>-Con agente(s) tensoactivo(s) pincipal(es) con efecto limpiador, pulidor y desengrasante
- Con agente activo mínimo del 5%
- Debe contener concentraciones de fósforo iguales o inferiores a 0.65% de fósforo (Resolución 0689 de 2016)</t>
  </si>
  <si>
    <t>En polvo, en tarro de mínimo 500 g</t>
  </si>
  <si>
    <t>- Jabón de tocador para manos en espuma
- Líquido para manos en bolsa para dispensador spray y con boquilla especial de dispensador
- Tapa tipo válvula, para dispensador, antibacterial y antiséptico 
- Con agente limpiador en una concentración mínima del 6%
- Con agente humectante en una concentración mínima del 3%
- Disponible en múltiples fragancias
- Producto biodegradable basado en ingredientes orgánicos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Elaborado en material reciclable
- No debe contener PVC, Poliestireno expandido u otros plásticos de un solo uso tanto en el envase como en el embalaje.
- Debe contener concentraciones de fósforo iguales o inferiores a 0.65% de fósforo (Resolución 0689 de 2016)</t>
  </si>
  <si>
    <t>Líquido, en bolsa  con capacidad mínima de 800 ml</t>
  </si>
  <si>
    <t>- Con agente limpiador en una concentración mínima del 6%
- Con agente humectante en una concentración mínima del 3%
- pH entre 5,5 a 7
- Disponible en mínimo (2) dos fragancias
- Debe contener concentraciones de fósforo iguales o inferiores a 0.65% de fósforo (Resolución 0689 de 2016)</t>
  </si>
  <si>
    <t>- Con agente(s) tensoactivo(s) principal(es) con efecto limpiador en una concentración mínima del 8%
- Disponible en mínimo (2) dos fragancias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</si>
  <si>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 xml:space="preserve">Líquido, en recipiente plástico con capacidad mínima de 3.785 ml </t>
  </si>
  <si>
    <t>- Apariencia: Líquido transparente
- Color y olor: De acuerdo a la fragancia
- Producto biodegradable que no afectas la capa de ozono
- Solubilidad: Total en agua
- PH: 7.5 - 8.5
- Composición: Tensoactivos, espesante, coadyuvante, colorante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Elaborado en material reciclable
- No debe contener PVC, poliestireno expandido u otros plásticos de un solo uso tanto en el envase como en el embalaje.</t>
  </si>
  <si>
    <t>Líquido, en garrafa  con capacidad mínima de 3.785 ml</t>
  </si>
  <si>
    <t xml:space="preserve"> - Con agente(s) tensoactivo(s) principal(es) con efecto limpiador y desengrasante en una concentración mínima del 10%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Debe contener concentraciones de fósforo iguales o inferiores a 0.65% de fósforo (Resolución 0689 de 2016)</t>
  </si>
  <si>
    <t>- Con agentes bactericidas, fungicidas y virucidas.</t>
  </si>
  <si>
    <t>Unidad con peso mínimo de 45 g</t>
  </si>
  <si>
    <t>- Con agente(s) principal(es) con efecto limpiador y desengrasante en una concentración mínima del 4%
- Disponible mínimo en dos (2) fragancias
 - El envase debe estar  correctamente etiquetados bajo los parámetros establecidos en el sistema globalmente armonizado indicando: nombre comercial del producto, pictogramas de los compuestos peligrosos e instrucciones de uso</t>
  </si>
  <si>
    <t>- Solución con una concentración mínima del 5%
 - El  envase del producto deberá estar correctamente etiquetado, indicando: nombre comercial del producto, pictogramas de los compuestos peligrosos e instrucciones de uso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</si>
  <si>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Líquido, en recipiente plástico con capacidad
mínima de 3.785 ml</t>
  </si>
  <si>
    <t>- Solución con una concentración mínima de fenoles de 4%</t>
  </si>
  <si>
    <t>- Con agente(s) principal(es) con efecto limpiador en una concentración mínima del 8%
 - El envase debe estar  correctamente etiquetado: nombre comercial del producto, pictogramas de los compuestos peligrosos e instrucciones de uso</t>
  </si>
  <si>
    <t>- Con agentes limpiadores y abrillantadores en una concentración mínima del 5%
- De color oscuro para coayudar a cubrir rasguños en maderas oscuras</t>
  </si>
  <si>
    <t>En recipiente plástico
con capacidad mínima de 200 ml</t>
  </si>
  <si>
    <t>- Polimérica autobrillante.
- Con polímeros acrílicos, nivelantes y plastificantes.
- Neutra (para pisos de todos los colores)
- Contenido mínimo de sólidos del 10%</t>
  </si>
  <si>
    <t>- Polimérico autobrillante.
- Con polímeros acrílicos, nivelantes y plastificantes.
- Contenido mínimo de sólidos del 20%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</si>
  <si>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 Polimérico autobrillante.
- Con polímeros acrílicos, nivelantes y plastificantes.
- Contenido mínimo de sólidos del 8%</t>
  </si>
  <si>
    <t>Líquido, en recipiente
plástico con capacidad mínima de 3.785 ml</t>
  </si>
  <si>
    <t>- Con agente activo alcalino en una concentración mínima del 9%
- pH entre 11 y 14</t>
  </si>
  <si>
    <t xml:space="preserve"> - Jabón multiusos
 - PH Neutro, 
 - No corrosivo ni tóxico
- Debe contener concentraciones de fósforo iguales o inferiores a 0.65% de fósforo (Resolución 0689 de 2016)</t>
  </si>
  <si>
    <t>- Solución con agentes desinfectantes, desmanchadores y desengrasantes  en concentración mínima del 15%.
- Biodegradable mínimo en un 95%</t>
  </si>
  <si>
    <t>- Con agentes con efecto limpiador, pulidor y brillador.
- Para todo tipo de metales
 - El  envase del producto deberá estar correctamente etiquetado, indicando: nombre comercial del producto, pictogramas de los compuestos peligrosos e instrucciones de uso</t>
  </si>
  <si>
    <t>En crema de mínimo 70 g</t>
  </si>
  <si>
    <t>- Solución con alcohol etílico y solventes.
- Con fragancia en una concentración del 1,5%
- En múltiples fragancias (Mínimo 5 tipos de fragancias)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</si>
  <si>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 Solución con alcohol etílico y solventes.
- Con fragancia en una concentración del 1,5%
- En múltiples fragancias
- libre de CFC
 - Envase correctamente etiquetado bajo los parámetros establecidos indicando: nombre comercial del producto, pictogramas de los compuestos peligrosos e instrucciones de uso.
- Elaborado en material reciclable</t>
  </si>
  <si>
    <t>Líquido, en aerosol seguro para la capa de ozono con capacidad mínima de 360 ml</t>
  </si>
  <si>
    <t>- Para eliminar insectos rastreros.
-  Con acción residual hasta por 4 semanas o de larga duración
- Sin fuertes olores químicos
- Libre de CFC
 - El  envase del producto deberá estar correctamente etiquetado, indicando: nombre comercial del producto, pictogramas de los compuestos peligrosos e instrucciones de uso</t>
  </si>
  <si>
    <t>Líquido, en aerosol seguro para la capa de ozono con capacidad
mínima de 350 ml</t>
  </si>
  <si>
    <t>- Para eliminar insectos voladores
-  Con acción residual hasta por 4 semanas o de larga duración
- Sin fuertes olores químicos
- Libre de CFC
 - El  envase del producto deberá estar correctamente etiquetado, indicando: nombre comercial del producto, pictogramas de los compuestos peligrosos e instrucciones de uso</t>
  </si>
  <si>
    <t>- En tela de toalla fileteada
- Color blanco sin estampado
- Tamaño mínimo de 45cm de largo por 45cm de ancho.</t>
  </si>
  <si>
    <t>Unidad</t>
  </si>
  <si>
    <t xml:space="preserve"> - En tela fileteada
 -  100% algodón y fibra natural 
- Color blanco sin estampado
-Tamaño mínimo de 100 cm de largo por 70 cm de ancho</t>
  </si>
  <si>
    <t xml:space="preserve"> - En tela fileteada
 - 100% algodón y fibra natural 
 - Color rojo sin estampado
 -Tamaño mínimo de 100 cm de largo por 70 cm de ancho</t>
  </si>
  <si>
    <t xml:space="preserve"> - Elaborado  en microfibras
 - Color blanco
 - Tamaño mínimo de 100 cm de largo por 70 cm de ancho</t>
  </si>
  <si>
    <t>- Retira el polvo sin dejar residuos ni pelusas
- Antibacterial reutilizable
- Tela con microporos
- Tamaño mínimo de 58 cm de largo por 33 cm de ancho</t>
  </si>
  <si>
    <t>Paquete X 6 unidades</t>
  </si>
  <si>
    <t>- Espuma enmallada
- Tamaño mínimo de 7 cm de largo por 10 cm de ancho</t>
  </si>
  <si>
    <t>- Doble uso (material de esponjilla blanda y abrasiva)
- Tamaño mínimo de 7 cm de largo por 10 cm de ancho
- No debe contener PVC o Poliestireno expandido u otros plásticos de un solo uso tanto en el envase como en el embalaje</t>
  </si>
  <si>
    <t>- Abrasiva
- Tamaño mínimo de 9 cm de largo por 12 cm de</t>
  </si>
  <si>
    <t>- Elaborada con fibra de acero inoxidable para dar brillo
- Tamaño mínimo de 5 cm de largo por 5 cm de ancho</t>
  </si>
  <si>
    <t>- Elaborada con alambre de acero inoxidable
- Tamaño mínimo de 7 cm de largo por 10 cm de ancho</t>
  </si>
  <si>
    <t>Escoba 1 (Compra)</t>
  </si>
  <si>
    <t xml:space="preserve">- Cerdas suaves elaboradas con PET calibre entre 0,3 y 0,4 mm.
- Área de barrido mínima de 25 cm de largo por 8 cm de ancho por 10 cm de alto
- Material de base en plástico con acople tipo rosca
</t>
  </si>
  <si>
    <t>Escoba 2 (Compra)</t>
  </si>
  <si>
    <t xml:space="preserve">- Cerdas duras elaboradas con PET calibre entre 0,4 y 0,6 mm.
- Área de barrido mínima de 25 cm de largo por 8 cm de ancho por 10 cm de alto
- Material de base en plástico con acople tipo rosca
</t>
  </si>
  <si>
    <t xml:space="preserve">- Cerdas suaves elaboradas con PET calibre entre 0,3 y 0,4 mm.
- Área de barrido mínima de 35 cm de largo por 8 cm de ancho por 10 cm de alto
- Material de base en plástico con acople tipo rosca
</t>
  </si>
  <si>
    <t xml:space="preserve">- Cerdas duras elaboradas con PET calibre entre 0,4 y 0,6 mm.
- Área de barrido mínima de 35 cm de largo por 8 cm de ancho por 10 cm de alto
- Material de base en plástico con acople tipo rosca
</t>
  </si>
  <si>
    <t xml:space="preserve">- Extensión mínima de 140 cm
 -Acople plástico o rosca para palos de escoba
 </t>
  </si>
  <si>
    <t>- Para pisos
- Cuerpo elaborado en plástico
- Cerdas duras en fibra plástica
- Tamaño mínimo de 23 cm de largo por 6 cm de ancho por 7 cm de alto.
- Mango metálico con una extensión mínima de
140 cm</t>
  </si>
  <si>
    <t>- Para pisos
- Cuerpo elaborado en plástico
- Cerdas duras en fibra plástica
- Tamaño mínimo de 35 cm de largo por 6 cm de ancho por 7 cm de alto.
- Mango metálico con una extensión mínima de
140 cm</t>
  </si>
  <si>
    <t>- Elaborado con hilaza de algodón natural
- Mecha con peso mínimo de 435 gr y extensión mínima de 32 cm de largo
- Material de base en plástico con acople tipo rosca</t>
  </si>
  <si>
    <t xml:space="preserve">- Extensión mínima de 140 cm
- Acople plástico o rosca para palos de escoba
 </t>
  </si>
  <si>
    <t>- Cerdas duras elaboradas en fibras plásticas
- Extensión mínima de las cerdas es de 2,5 cm
- Base y mango elaborados en plástico
- Mango con longitud mínima de 33 cm (incluida la medida del cepillo)</t>
  </si>
  <si>
    <t>- Para brillo
- Diámetro mínimo de 16 pulgadas
- Rojo o blanco</t>
  </si>
  <si>
    <t>- Para remoción
- Diámetro mínimo de 16 pulgadas
- Café o negro</t>
  </si>
  <si>
    <t>- Para brillo
- Diámetro mínimo de 20 pulgadas
- Rojo o blanco</t>
  </si>
  <si>
    <t>- Para remoción
- Diámetro mínimo de 20 pulgadas
- Café o negro</t>
  </si>
  <si>
    <t>- Diámetro mínimo de 16 pulgadas
- Elaborado en hilaza de algodón</t>
  </si>
  <si>
    <t>- Diámetro mínimo de 20 pulgadas
- Elaborado en hilaza de algodón</t>
  </si>
  <si>
    <t>- Elaborada en polietileno de baja densidad
- De color negro
- Calibre de mínimo 1
- Tamaño de 40 cm de ancho por 55 cm de largo</t>
  </si>
  <si>
    <t>Paquete de mínimo 6</t>
  </si>
  <si>
    <t>- Elaborada en polietileno de baja densidad
- De color negro
- Calibre de mínimo 2
- Tamaño de 70 cm de ancho por 90 cm de largo</t>
  </si>
  <si>
    <t>- Elaborada en polietileno de baja densidad
- De color verde
- Calibre de mínimo 2
- Tamaño de 70 cm de ancho por 90 cm de largo</t>
  </si>
  <si>
    <t>- Elaborada en polietileno de baja densidad
- De color blanco
- Calibre de mínimo 2
- Tamaño de 70 cm de ancho por 90 cm de largo</t>
  </si>
  <si>
    <t>- Elaborada en polietileno de baja densidad
- De color negro
- Calibre de mínimo 3
- Tamaño de 80 cm de ancho por 110 cm de largo</t>
  </si>
  <si>
    <t>- Elaborada en polietileno de baja densidad
- De color verde
- Calibre de mínimo 3
- Tamaño de 80 cm de ancho por 110 cm de largo</t>
  </si>
  <si>
    <t>- Elaborada en polietileno de baja densidad
- De color blanco
-Calibre de mínimo 3
- Tamaño de 80 cm de ancho por 110 cm de largo</t>
  </si>
  <si>
    <t>- Tipo doméstico
- Elaborados en látex
- Calibre mínimo de 18
- Tallas 7 a 9 o S a XL
- Color amarillo</t>
  </si>
  <si>
    <t>Par</t>
  </si>
  <si>
    <t>- Tipo doméstico
- Elaborados en látex
- Calibre mínimo de 18
- Tallas 7 a 9 o S a XL
- Color negro</t>
  </si>
  <si>
    <t>- Tipo doméstico
- Elaborados en látex
- Calibre mínimo de 25
- Tallas 7 a 9 o S a XL
- Color rojo</t>
  </si>
  <si>
    <t>- Elaborados en látex desechable (tipo cirugía)
- Empovaldos
- Tallas XS a XXL</t>
  </si>
  <si>
    <t>Caja de mínimo 100 unidades</t>
  </si>
  <si>
    <t>- Elaborados en carnaza
- Tallas 7 a 9 o S a XL</t>
  </si>
  <si>
    <t>- Elaborados en hilaza
- Tallas 7 a 9 o S a XL</t>
  </si>
  <si>
    <t>- Elaborado en tela no tejida
- Desechable
- Con tiras elásticas</t>
  </si>
  <si>
    <t>Caja de mínimo 50 unidades</t>
  </si>
  <si>
    <t xml:space="preserve"> - Rollo con longitud mínima de 20 metros
 - Doble hoja blanca
 - Sin fragancia</t>
  </si>
  <si>
    <t>Rollo</t>
  </si>
  <si>
    <t>- Rollo con longitud mínima de 250 metros
- Doble hoja de color natural
- Sin fragancia</t>
  </si>
  <si>
    <t>Paca X 4 rollos</t>
  </si>
  <si>
    <t>- Toallas interdobladas, paquete con mínimo 150 unidades
- Doble hoja con un tamaño mínimo de 20 cm de largo por 15 cm de ancho
 - Hoja color blanco</t>
  </si>
  <si>
    <t>- Toallas con precorte
- Rollo con longitud mínima de 100 metros
- Doble hoja con tamaño mínimo de 15 cms de ancho
- Color Blanco
- Sin fragancia</t>
  </si>
  <si>
    <t>- Doble hoja
- Color blanco</t>
  </si>
  <si>
    <t xml:space="preserve"> - Elaborado en cartón 97% biodegradable
- Capacidad mínima de 4 oz</t>
  </si>
  <si>
    <t>Paquete de mínimo 50 unidades</t>
  </si>
  <si>
    <t xml:space="preserve"> - Elaborado en cartón 97% biodegradable
 - Capacidad mínima de 6 oz</t>
  </si>
  <si>
    <t>Paquete de mínimo 50</t>
  </si>
  <si>
    <t xml:space="preserve"> - Elaborado en cartón 97% biodegradable
- Capacidad mínima de 9 oz</t>
  </si>
  <si>
    <t>Paquete de mínimo 40 unidades</t>
  </si>
  <si>
    <t>- Mezcladores  elaborados en madera y/o apartir de recursos renovables como la caña de azucar y/o almidón de maíz
- Longitud mínima de 11 cm</t>
  </si>
  <si>
    <t>Paquete de mínimo 500</t>
  </si>
  <si>
    <t>- Tipo cafetería
 - Dobe hoja
- Color blanco
- Dimensiones mínimas de 20 cm de largo y 12 cm de ancho
- 100% Biodegradable 
- Elaborado a base de papel reciclado no clorado
- No debe contener PVC o Poliestireno expandido u otros plásticos de un solo uso tanto en el envase como en el embalaje.</t>
  </si>
  <si>
    <t>Paquete de mínimo 100 unidades</t>
  </si>
  <si>
    <t>- Elaborada en tela
- Para greca
- Capacidad de media libra
- No debe contener PVC o Poliestireno expandido u otros plásticos de un solo uso tanto en el envase como en el embalaje</t>
  </si>
  <si>
    <t>- Elaborada en tela
- Para greca
- Capacidad de una 1 libra
- No debe contener PVC o Poliestireno expandido u otros plásticos de un solo uso tanto en el envase como en el embalaje.</t>
  </si>
  <si>
    <t>- Cepillo para lavado y fregado de grecas.  
- No debe contener PVC, Poliestireno expandido u otros plásticos de un solo uso tanto en el envase como en el embalaje.
- Base y mango elaborados en alambre</t>
  </si>
  <si>
    <t xml:space="preserve"> - Térmico, con bomba tipo dispensador. Portatil.  
 - Bomba manual para dispensar la bebida.  
 - Acero inoxidable y plastico. 
 - Agarradera plastica, tapa con empaque, bomba manual. 
 - Capacidad mínima de 3 litros</t>
  </si>
  <si>
    <t>- 100% café tostado y molido.   
- Tostión media.                                          
- Denominación de Origen (Anexo 6)
- Empacada en bolsa de polipropileno aluminizada resistente a la humedad y al oxígeno.  
- Debe cumplir con las Resoluciones 333 de 2011 y 2674 de 2013 hasta la entrada en vigencia de la Resolución 810 de 2021 y aquellas que la modifiquen, adicionen o deroguen.
- Para cambio de marca, se requiere certificar la cadena de distribución.</t>
  </si>
  <si>
    <t>Libra</t>
  </si>
  <si>
    <t>- No láctea
- Debe cumplir con Resolución 333 de 2011 sobre rotulado y etiquetado nutricional y las normas que la modifiquen</t>
  </si>
  <si>
    <t>Bolsas de mínimo 100 sobres de mínimo 4 g</t>
  </si>
  <si>
    <t>- Blanca
- Empaque elaborado en materiales atóxicos
- Debe cumplir con Resolución 333 de 2011 sobre rotulado y etiquetado nutricional y las normas que la modifiquen</t>
  </si>
  <si>
    <t>Bolsa de mínimo 200 sobres o tubipacks de 5 g</t>
  </si>
  <si>
    <t>- Contiene sobres de mínimo 6g
- Debe cumplir con Resolución 2492 de 2022 sobre rotulado y etiquetado nutricional y las normas que la modifiquen
- Debe cumplir con la Resolución 779 de 2006
- Mínimo 12  meses de vida útil desde la fecha de fabricación
- Sabores: Naranja, Jengibre, Papayuela, Frutos rojos, Maracuyá, Limoncillo (Entrega mínima de 3 sabores)
- 100% natural</t>
  </si>
  <si>
    <t>Caja de 20 unidades</t>
  </si>
  <si>
    <t>- Debe cumplir con Resolución 2492 de 2022 sobre rotulado y etiquetado nutricional y las normas que la modifiquen
- Mínimo 12  meses de vida útil desde la fecha de fabricación
- Sabores: Papayuela, Mora, Maracuya, Uchuva, Uva, Fresa, Piña, Durazno, Naranja, Manzana y Arandano (Entrega mínima de 3 sabores)
- 100% natural</t>
  </si>
  <si>
    <t>- Agua potable potable purificada</t>
  </si>
  <si>
    <t>Botellón de mínimo 18.9 L</t>
  </si>
  <si>
    <t>-Válvula en material plástico con boquilla ajustable a los diferentes tipos de botellones</t>
  </si>
  <si>
    <t xml:space="preserve"> - Cuerpo elaborado en plástico
 - Cerdas duras en fibra plástica
 - Largo mínimo de 140 cm</t>
  </si>
  <si>
    <t>- Mopa elaborada en algodón
- Área de barrido mínima de 90 cm de largo por 16cm de ancho
- Armazón y mango metálico</t>
  </si>
  <si>
    <t>- Mopa elaborada en algodón
- Área de barrido mínima de 60 cm de largo por 16cm de ancho
- Armazón y mango metálico</t>
  </si>
  <si>
    <t>- Mopa elaborada en algodón
- Área de barrido mínima de 90 cm de largo por 16 cm de ancho</t>
  </si>
  <si>
    <t>- Mopa elaborada en algodón
- Área de barrido mínima de 60 cm de largo por 16 cm de ancho</t>
  </si>
  <si>
    <t>- Tipo campana
- Chupa elaborada en caucho
- Diámetro mínimo de 12 cm
- Mango elaborado en madera
- Mango con longitud mínima de 33 cm</t>
  </si>
  <si>
    <t>- Fibras sintéticas
- Mango de plástico
- Largo total mínimo de 65 cm
- Electrostático</t>
  </si>
  <si>
    <t>- Barra dentada metálica con mínimo 18 dientes
- Mango metálico plastificado con longitud mínima de 120 cm</t>
  </si>
  <si>
    <t>- Elaborado en plástico
- Con banda de goma y dientas barrescobas
- Mango con longitud mínima de 70 cm</t>
  </si>
  <si>
    <t>- Elaborado en plástico
- Reutilizable
- Capacidad mínima de 500 cc
- con pistola</t>
  </si>
  <si>
    <t xml:space="preserve"> - Gasolina 
- Para cortadora de césped, sopladora de hojas y guadañas</t>
  </si>
  <si>
    <t>Galón</t>
  </si>
  <si>
    <t>- Para limpiar vidrios
- Con banda de goma con longitud mínima de 50 cm.
- Mango metálico extensible con longitud mínima
de 60 cm y máxima de 150 cm</t>
  </si>
  <si>
    <t>- Para escurrir pisos
-Con banda de goma con longitud mínima de 50 cm.
- Mango metálico extensible con longitud mínima
de 60 cm y máxima de 150 cm</t>
  </si>
  <si>
    <t xml:space="preserve">- Capacidad mínima de 10 litros
- Con manija móvil
- Con "pico" antiderrames
- Disponibles en diferentes colores
- Elaborado en material reciclable
- Marcado de acuerdo con la norma ISO 11469 y ISO 1043. </t>
  </si>
  <si>
    <t xml:space="preserve"> - Metálico
- Plegable</t>
  </si>
  <si>
    <t>VALOR OPERARIOS MANTENIMIENTO TIEMPO COMPLETO</t>
  </si>
  <si>
    <t>VALOR COORDINADOR TIEMPO COMPLETO</t>
  </si>
  <si>
    <t>PEDIDO ENE</t>
  </si>
  <si>
    <t>Precio unitario</t>
  </si>
  <si>
    <t>Precio Mínimo</t>
  </si>
  <si>
    <t>Descuento sobre precio mínimo</t>
  </si>
  <si>
    <t>Descuento %</t>
  </si>
  <si>
    <t>Jardineria mt2</t>
  </si>
  <si>
    <t>Servicio especializado de jardinería en metros cuadrados.</t>
  </si>
  <si>
    <t>Metros cuadrados</t>
  </si>
  <si>
    <t>Café Social 1 (Compra)</t>
  </si>
  <si>
    <t>- Diferentes tostiones
- Orgánico y/o artesanal
- Empacada en bolsa de polipropileno aluminizada resistente a la humedad y al oxígeno.  
- Debe cumplir con las Resoluciones 333 de 2011 y 2674 de 2013 hasta la entrada en vigencia de la Resolución 810 de 2021 y aquellas que la modifiquen, adicionen o deroguen</t>
  </si>
  <si>
    <t>Bolsa de mínimo 500 g</t>
  </si>
  <si>
    <t>Café Social 2 (Compra)</t>
  </si>
  <si>
    <t>- 100% café tostado y molido.
- Puntaje de taza mayor a 80 según la clasificación SCA y/o Denominación de Origen
- Empacada en bolsa de polipropileno aluminizada resistente a la humedad y al oxígeno.  
- Debe cumplir con las Resoluciones 333 de 2011 y 2674 de 2013 hasta la entrada en vigencia de la Resolución 810 de 2021 y aquellas que la modifiquen, adicionen o deroguen</t>
  </si>
  <si>
    <t>Jabón para loza 2 (Compra)</t>
  </si>
  <si>
    <t>Líquido, en recipiente plástico de mínimo 500 ml</t>
  </si>
  <si>
    <t>Jabón para loza 4 (Compra)</t>
  </si>
  <si>
    <t>- Con agente(s) tensoactivo(s) con efecto limpiador y desengrasante. 
- Disponible en múltiples fragancias.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Elaborado en material reciclable
- Con etiqueta de amigable con el ambiente
- Debe contener concentraciones de fósforo iguales o inferiores a 0.65% de fósforo (Resolución 0689 de 2016)</t>
  </si>
  <si>
    <t>Crema, en recipiente plástico de mínimo 1000 g</t>
  </si>
  <si>
    <t>Jabón en barra (Compra)</t>
  </si>
  <si>
    <t>-Composición de ácidos grasos de mínimo 50%.
- Debe contener concentraciones de fósforo iguales o inferiores a 0.65% de fósforo (Resolución 0689 de 2016)</t>
  </si>
  <si>
    <t>Jabón de tocador 1 (Compra)</t>
  </si>
  <si>
    <t xml:space="preserve"> - Elaborado con grasas vegetales
 - Con agente humectante
 - pH modificar entre PH 5,5 a 7
 - Disponible en mínimo (2) dos fragancias
 - Debe estar  correctamente etiquetados bajo los parámetros indicando: nombre comercial del producto, pictogramas de los compuestos peligrosos e instrucciones de uso
- Debe contener concentraciones de fósforo iguales o inferiores a 0.65% de fósforo (Resolución 0689 de 2016)</t>
  </si>
  <si>
    <t>Barra, unidad con peso mínimo de 125 g en envoltura individual</t>
  </si>
  <si>
    <t>Jabón de dispensador para manos 1 (Compra)</t>
  </si>
  <si>
    <t>Líquido, en recipiente plástico con dispensador y capacidad mínima de 500 ml</t>
  </si>
  <si>
    <t>Jabón de dispensador para manos 3 (Compra)</t>
  </si>
  <si>
    <t>- Con agente limpiador en una concentración mínima del 6%.
- Con agente antibacterial en una concentración mínima del 0,2%
- Con agente humectante en una concentración mínima del 3%
- pH entre 5,5 a 7
- Disponible en mínimo (2) dos fragancias
- Debe contener concentraciones de fósforo iguales o inferiores a 0.65% de fósforo (Resolución 0689 de 2016)</t>
  </si>
  <si>
    <t>Gel antibacterial para manos (Compra)</t>
  </si>
  <si>
    <t>- Con agente antibacterial en una concentración mínima del 0,2%
- Con agente humectante
- pH entre 5, 5 a 7
- Con fragancia</t>
  </si>
  <si>
    <t>Gel, en recipiente plástico con capacidad mínima de 3.785 ml</t>
  </si>
  <si>
    <t>Dispensador de gel antibacterial para manos (Compra)</t>
  </si>
  <si>
    <t>- Material: Plástico
- Tipo de instalación: De pared
- Incluye Chazos y tornillos
- Con visor para determinar el nivel del líquido
- Con ventanilla en la parte superior para añadir el gel 
- Funcionamiento: Manual</t>
  </si>
  <si>
    <t>Recipiente con capacidad mínima de 500 ml (Unidad)</t>
  </si>
  <si>
    <t>Limpiador multiusos 2 (Compra)</t>
  </si>
  <si>
    <t>- Con agente(s) tensoactivo(s) principal(es) con efecto limpiador y desengrasante en una concentración mínima del 8%
- Disponible en mínimo (2) dos fragancias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</si>
  <si>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Líquido, en recipiente plástico con capacidad mínima de 500 ml, con
atomizador de pistola.</t>
  </si>
  <si>
    <t>Limpiador multiusos 3 (Compra)</t>
  </si>
  <si>
    <t>Líquido, en recipiente plástico de repuesto  con capacidad mínima de 500 ml</t>
  </si>
  <si>
    <t>Crema desengrasante (Compra)</t>
  </si>
  <si>
    <t xml:space="preserve">- Disponible en múltiples fragancias 
- Limpia y desengrasa todos los metales, plásticos, gomas, vidrio, cerámica y madera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Elaborado en material reciclable o biodegradable
- No debe contener PVC o Poliestireno expandido u otros plásticos de un solo uso tanto en el envase como en el embalaje. </t>
  </si>
  <si>
    <t>Crema, en recipiente reciclable o biodegadable con capacidad mínima de 500 g</t>
  </si>
  <si>
    <t>Detergente biodegradable multiusos en polvo (Compra)</t>
  </si>
  <si>
    <t xml:space="preserve"> - Con agente tensoactivo de mínimo 60% de biodegradabilidad
  -Con efecto limpiador de mínimo 9%.
 -  El  envase del producto deberá estar correctamente etiquetado bajo los parámetros: nombre comercial del producto, pictogramas de los compuestos peligrosos e instrucciones de uso
- Debe contener concentraciones de fósforo iguales o inferiores a 0.65% de fósforo (Resolución 0689 de 2016)
</t>
  </si>
  <si>
    <t>Polvo, en bolsa plástica o recipiente plástico
con un peso de 1.000 g</t>
  </si>
  <si>
    <t>Limpiador desinfectante para uso general 1 (Compra)</t>
  </si>
  <si>
    <t>- Con agente(s) tensoactivo(s) con efecto antibacterial en una concentración mínima del 0,2%
- Con agente(s) tensoactivo(s) con efecto limpiador y desengrasante en una concentración mínima del 1,5%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</si>
  <si>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Limpiador desinfectante para uso general 2 (Compra)</t>
  </si>
  <si>
    <t>Líquido, en recipiente plástico con capacidad mínima de 500 ml, con atomizador de pistola.</t>
  </si>
  <si>
    <t>Limpiador desinfectante para uso general 3 (Compra)</t>
  </si>
  <si>
    <t>Líquido, en recipiente plástico con capacidad mínima de 500 ml</t>
  </si>
  <si>
    <t>Desinfectante de alto nivel de desinfección para uso hospitalario (Compra)</t>
  </si>
  <si>
    <t xml:space="preserve"> - Con agentes bactericidas, fungicidas, tubercolicidas, esporicidas y virucidas.
 - Sin fragacia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</si>
  <si>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Líquido para limpiar vidrios 2 (Compra)</t>
  </si>
  <si>
    <t>- Con agente(s) principal(es) con efecto limpiador y desengrasante en una concentración mínima del 4%
- Disponible mínimo en dos (2) fragancias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</si>
  <si>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Líquido para limpiar vidrios 3 (Compra)</t>
  </si>
  <si>
    <t>Líquido, en recipiente plástico de repuesto con capacidad mínima
de 500 ml</t>
  </si>
  <si>
    <t>Blanqueador o hipoclorito 2 (Compra)</t>
  </si>
  <si>
    <t>Líquido, en recipiente plástico con capacidad
mínima de 1.000 ml</t>
  </si>
  <si>
    <t>Blanqueador o hipoclorito 3 (Compra)</t>
  </si>
  <si>
    <t>- Granulado con una concentración mínima del 90%
 - El  envase del producto deberá estar correctamente etiquetado, indicando: nombre comercial del producto, pictogramas de los compuestos peligrosos e instrucciones de uso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</si>
  <si>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ganulado, en bolsa plástica de mínimo
1.000 g</t>
  </si>
  <si>
    <t>Alcohol industrial 1 (Compra)</t>
  </si>
  <si>
    <t xml:space="preserve"> - Solución acuosa de alcohol etílico desnaturalizado con una concentración mínima de 70%
 - Desnaturalizado</t>
  </si>
  <si>
    <t>Alcohol industrial 2 (Compra)</t>
  </si>
  <si>
    <t>- Solución acuosa de alcohol etílico desnaturalizado con una concentración mínima de 70%
- Desnaturalizado</t>
  </si>
  <si>
    <t>Líquido, en recipiente plástico con capacidad mínima de 1000ml</t>
  </si>
  <si>
    <t>Creolina 1 (Compra)</t>
  </si>
  <si>
    <t>Líquido, en recipiente
plástico con capacidad mínima de 500 ml</t>
  </si>
  <si>
    <t>Líquido para limpiar equipos de oficina 1 (Compra)</t>
  </si>
  <si>
    <t xml:space="preserve"> - Con agente(s) principal(es) con efecto limpiador, desengrasante y desinfectante en una concentración mínima del 4%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</si>
  <si>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Líquido, en recipiente plástico con capacidad mínima de 500 ml con
atomizador</t>
  </si>
  <si>
    <t>Líquido para limpiar equipos de oficina 2 (Compra)</t>
  </si>
  <si>
    <t>Líquido, en recipiente plástico con capacidad
mínima de 500 ml</t>
  </si>
  <si>
    <t>Champú para alfombras y tapizados 2 (Compra)</t>
  </si>
  <si>
    <t>- Con agente(s) principal(es) con efecto limpiador en una concentración mínima del 8%
- Con agente espumante para la generación de espuma seca
 - El envase debe estar  correctamente etiquetados: nombre comercial del producto, pictogramas de los compuestos peligrosos e instrucciones de uso</t>
  </si>
  <si>
    <t>Lustrador de muebles (Compra)</t>
  </si>
  <si>
    <t xml:space="preserve"> - Con agentes limpiadores y abrillantadores en una concentración mínima del 5%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</si>
  <si>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Líquido, en recipiente plástico con capacidad mínima de 200 ml</t>
  </si>
  <si>
    <t>Crema para cuero (Compra)</t>
  </si>
  <si>
    <t xml:space="preserve"> - Con agentes limpiadores y abrillantadores en una concentración mínima del 5% </t>
  </si>
  <si>
    <t>Crema, en recipiente plástico con capacidad
mínima de 200 ml</t>
  </si>
  <si>
    <t>Cera emulsionada Neutra (Compra)</t>
  </si>
  <si>
    <t>- Emulsionada
- Neutra (para pisos de todos los colores)
- Contenido mínimo de sólidos del 5%</t>
  </si>
  <si>
    <t>Cera emulsionada roja (Compra)</t>
  </si>
  <si>
    <t>- Emulsionada
- Roja
- Contenido mínimo de sólidos del 5%
- Antideslizante</t>
  </si>
  <si>
    <t>Cera solvente (Compra)</t>
  </si>
  <si>
    <t>- Solvente
- Contenido mínimo de sólidos del 10%</t>
  </si>
  <si>
    <t>Abrillantador para piso laminado (Compra)</t>
  </si>
  <si>
    <t>- Con agente(s) con efecto limpiador y brillador.</t>
  </si>
  <si>
    <t>Jabón neutro para pisos 2 (Compra)</t>
  </si>
  <si>
    <t>- Jabón neutro biodegradable multiusos
- PH Neutro
- No es corrosivo ni tóxico
- Color: Azul claro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Elaborado en material reciclable, no debe contener PVC, Poliestireno expandido u otros plásticos de un solo uso tanto en el envase como en el embalaje.
- Debe contener concentraciones de fósforo iguales o inferiores a 0.65% de fósforo (Resolución 0689 de 2016)</t>
  </si>
  <si>
    <t>Líquido, en cuñete con capacidad de 20 L</t>
  </si>
  <si>
    <t>Varsol  ecológico 1 (Compra)</t>
  </si>
  <si>
    <t>Líquido, en recipiente plástico con capacidad mínima de 1000 ml</t>
  </si>
  <si>
    <t>Desmanchador multiusos (Compra)</t>
  </si>
  <si>
    <t>- Con agente(s) tensoactivo(s) con efecto limpiador y desengrasante
- Para superficies de todo tipo.</t>
  </si>
  <si>
    <t>Crema, en bolsa plástica de mínimo 500 g</t>
  </si>
  <si>
    <t>Brillametal líquido (Compra)</t>
  </si>
  <si>
    <t>- Con agentes con efecto limpiador, pulidor y brillador.
- Para todo tipo de metales</t>
  </si>
  <si>
    <t>Líquido , en recipiente plástico con capacidad mínima de 200 ml</t>
  </si>
  <si>
    <t>Betún (Compra)</t>
  </si>
  <si>
    <t>- Contenido mínimo de sólidos del 30%
- Color negro
- No debe contener ningún material que sea cancerígeno ( Clasificación 1 y 2a por la IARC), Mutagénico, Tóxico, Contaminante peligroso del aire o que sea agotador de la capa de ozono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</si>
  <si>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Tarro de mínimo 100 g</t>
  </si>
  <si>
    <t>Limpiones 2 (Compra)</t>
  </si>
  <si>
    <t>- En tela de toalla fileteada
- Color blanco sin estampado
-Tamaño mínimo de 100 cm de largo por 70 cm de ancho</t>
  </si>
  <si>
    <t>Limpiones 3 (Compra)</t>
  </si>
  <si>
    <t>- En tela fileteada
- Color blanco sin estampado
- Tamaño mínimo de 45 cm de largo por 45 cm de ancho</t>
  </si>
  <si>
    <t>Limpiones 4 (Compra)</t>
  </si>
  <si>
    <t>- En tela fileteada
- Color blanco sin estampado
-Tamaño mínimo de 100 cm de largo por 70 cm de ancho</t>
  </si>
  <si>
    <t>Limpiones 5 (Compra)</t>
  </si>
  <si>
    <t>- En tela tipo galleta fileteada
- Color blanco o beige sin estampado
-Tamaño mínimo de 100 cm de largo por 70 cm de ancho</t>
  </si>
  <si>
    <t>Paño absorbente multiusos 2 (Compra)</t>
  </si>
  <si>
    <t>Paño absorbente multiusos 3 (Compra)</t>
  </si>
  <si>
    <t>- Retira el polvo sin dejar residuos ni pelusas
- Antibacterial reutilizable
- Tela con microporos
- Tamaño mínimo de 20 cm de largo por 45 cm de ancho</t>
  </si>
  <si>
    <t>Rollo X 40 unidades</t>
  </si>
  <si>
    <t>Paño absorbente multiusos 4 (Compra)</t>
  </si>
  <si>
    <t>Estopa (Compra)</t>
  </si>
  <si>
    <t>- Hecha 100% de hilos de algodón blanco peinado.
-Suave al tacto, para lustrar
- No debe contener PVC o Poliestireno expandido u otros plásticos de un solo uso tanto en el envase como en el embalaje.</t>
  </si>
  <si>
    <t>Bolsa de mínimo 400 g</t>
  </si>
  <si>
    <t>Esponjilla 6 (Compra)</t>
  </si>
  <si>
    <t>- Espuma enmallada
- Tamaño mínimo de 7 cm de largo por 10 cm de ancho
- No debe contener PVC o Poliestireno expandido u otros plásticos de un solo uso tanto en el envase como en el embalaje.</t>
  </si>
  <si>
    <t>Esponjilla 7 (Compra)</t>
  </si>
  <si>
    <t>- Abrasiva
- Tamaño mínimo de 9 cm de largo por 12 cm de ancho
- No debe contener PVC o Poliestireno expandido u otros plásticos de un solo uso tanto en el envase como en el embalaje.</t>
  </si>
  <si>
    <t>Escoba 5 (Compra)</t>
  </si>
  <si>
    <t xml:space="preserve">- Cerdas suaves elaboradas con PET calibre entre 0,3 y 0,4 mm.
- Área de barrido mínima de 35 cm de largo por 8 cm de ancho por 10 cm de alto
- Mango de madera proveniente de explotación forestal sostenible certificada ( FSC, PEFC o equivalentes) y/o Mango y Fibra de plástico (reciclado o nuevo) de polipropileno (PP) o polietileno (PE) y/o cabo metálico que no contenga material plastificado
- No debe contener PVC u otros plásticos con cloro. 
- Cabo de madera 140cm elaborada con fibra natural, con soporte para colgar, con capucha plástica protectora que evita que se desprendan las fibras o se deformen
</t>
  </si>
  <si>
    <t>Cepillos 1 (Compra)</t>
  </si>
  <si>
    <t>- Tipo plancha, con mango de plástico
- Cuerpo elaborado en plástico
- Cerdas duras en fibra plástica
- Tamaño mínimo de 15 cm de largo por 5cm de ancho por 6 cm de alto.</t>
  </si>
  <si>
    <t>Trapero 1 (Compra)</t>
  </si>
  <si>
    <t xml:space="preserve"> - Elaborado con hilaza de algodón natural
 - Mecha con peso mínimo 250 gr y extensión mínima de 32 cm de  largo
 - Material de base en plástico con acople tipo rosca
</t>
  </si>
  <si>
    <t>Trapero 2 (Compra)</t>
  </si>
  <si>
    <t xml:space="preserve">- Elaborado con hilaza de algodón natural
- Mecha con peso mínimo de 350 gr y extensión mínima de 32 cm de largo
- Material de base en plástico con acople tipo rosca
</t>
  </si>
  <si>
    <t>Trapero 4 (Compra)</t>
  </si>
  <si>
    <t>- Trapero con cabo en madera 
- Mecha con peso mínimo de 400 gr y extensión mínima de 1.40 cm de largo
- Mango de madera proveniente de explotación forestal sostenible certificada ( FSC, PEFC o equivalentes) y/o cabo metálico que no contenga material plastificado
- Fibras en tela , algodón o pabilo de fibra de Rayón. 
- No debe contener PVC o Poliestireno expandido u otros plásticos de un solo uso tanto en el envase como en el embalaje.</t>
  </si>
  <si>
    <t>Mango madera trapero (Compra)</t>
  </si>
  <si>
    <t>Pads 5 (Compra)</t>
  </si>
  <si>
    <t>- Pad de fibras para máquinas de baja densidad para lavado suave de mantención, remueve marcas, suciedad y derrames. 
- Diámetro: 17" 
- Color: blanco. 
- No debe contener PVC o Poliestireno expandido u otros plásticos de un solo uso tanto en el envase como en el embalaje.</t>
  </si>
  <si>
    <t>Bolsas plásticas 2 (Compra)</t>
  </si>
  <si>
    <t>- Elaborada en polietileno de baja densidad
- De color verde
- Calibre de mínimo 1
- Tamaño de 40 cm de ancho por 55 cm de largo</t>
  </si>
  <si>
    <t>Bolsas plásticas 3 (Compra)</t>
  </si>
  <si>
    <t>- Elaborada en polietileno de baja densidad
- De color blanco
- Calibre de mínimo 1
- Tamaño de 40 cm de ancho por 55 cm de largo</t>
  </si>
  <si>
    <t>Bolsas plásticas 4 (Compra)</t>
  </si>
  <si>
    <t>- Elaborada en polietileno de baja densidad
- De color rojo
- Calibre de mínimo 1
- Tamaño de 40 cm de ancho por 55 cm de largo
 - Con impresión de aviso de riesgo biológico</t>
  </si>
  <si>
    <t>Bolsas plásticas 8 (Compra)</t>
  </si>
  <si>
    <t>- Elaborada en polietileno de baja densidad
- De color negro
-Calibre de mínimo 2
- Tamaño de 60 cm de ancho por 70 cm de largo</t>
  </si>
  <si>
    <t>Bolsas plásticas 9 (Compra)</t>
  </si>
  <si>
    <t>- Elaborada en polietileno de baja densidad
- De color verde
- Calibre de mínimo 2
- Tamaño de 60 cm de ancho por 70 cm de largo</t>
  </si>
  <si>
    <t>Bolsas plásticas 10 (Compra)</t>
  </si>
  <si>
    <t>- Elaborada en polietileno de baja densidad
- De color blanco
- Calibre de mínimo 2
- Tamaño de 60 cm de ancho por 70 cm de largo</t>
  </si>
  <si>
    <t>Bolsas plásticas 11 (Compra)</t>
  </si>
  <si>
    <t>- Elaborada en polietileno de baja densidad
- De color rojo
- Calibre de mínimo 2
- Tamaño de 60 cm de ancho por 70 cm de largo
- Con impresión de aviso de riesgo biológico</t>
  </si>
  <si>
    <t>Bolsas plásticas 18 (Compra)</t>
  </si>
  <si>
    <t>- Elaborada en polietileno de baja densidad
- De color rojo
- Calibre de mínimo 2
- Tamaño de 70 cm de ancho por 90 cm de largo
- Con impresión de aviso de riesgo biológico</t>
  </si>
  <si>
    <t>Bolsas plásticas 24 (Compra)</t>
  </si>
  <si>
    <t>- Elaborada en polietileno de baja densidad
- De color rojo
-Calibre de mínimo 3
- Tamaño de 80 cm de ancho por 110 cm de largo
- Con impresión de aviso de riesgo biológico</t>
  </si>
  <si>
    <t>Guantes 3 (Compra)</t>
  </si>
  <si>
    <t>- Tipo doméstico
- Elaborados en látex
- Calibre mínimo de 25
- Tallas 7 a 9 o S a XL
- Color negro</t>
  </si>
  <si>
    <t>Guantes 5 (Compra)</t>
  </si>
  <si>
    <t>- Tipo industrial
- Elaborados en látex
- Calibre mínimo de 35
- Tallas 7 a 9 o S a XL
- Color negro</t>
  </si>
  <si>
    <t>Guantes 8 (Compra)</t>
  </si>
  <si>
    <t>- Tipo mosquetero
- Calibre mínimo de 40
- Tallas 7 a 9 o S a XL
- Color negro</t>
  </si>
  <si>
    <t>Tapabocas Industrial (Compra)</t>
  </si>
  <si>
    <t>- Material no tejido suave con filtro
- Color blanco y negro
- Uso civil o medico
- Clip nasal ajustable</t>
  </si>
  <si>
    <t>Papel higiénico 2 (Compra)</t>
  </si>
  <si>
    <t>Papel higiénico 4 (Compra)</t>
  </si>
  <si>
    <t>- Rollo con longitud mínima de 250 metros
- Doble hoja blanca
- Sin fragancia</t>
  </si>
  <si>
    <t>Papel higiénico 5 (Compra)</t>
  </si>
  <si>
    <t>Papel higiénico 6 (Compra)</t>
  </si>
  <si>
    <t>- Rollo con longitud mínima de 400 metros
- Hoja sencilla de color natural
- Sinfragancia</t>
  </si>
  <si>
    <t>Papel higiénico 7 (Compra)</t>
  </si>
  <si>
    <t>Papel higiénico 8 (Compra)</t>
  </si>
  <si>
    <t xml:space="preserve"> - Rollo con longitud mínima de 400 metros
 - Hoja sencilla de color blanco
 - Sin fragancia</t>
  </si>
  <si>
    <t>Papel higiénico 9 (Compra)</t>
  </si>
  <si>
    <t>Toallas para manos 1 (Compra)</t>
  </si>
  <si>
    <t>- Rollo con longitud mínima de 100 metros
- Doble hoja con un tamaño mínimo 15 cm de ancho
- Disponibles en color blanco</t>
  </si>
  <si>
    <t>Toallas para manos 2 (Compra)</t>
  </si>
  <si>
    <t>- Rollo con longitud mínima de 100 metros
- Doble hoja con un tamaño mínimo 15 cm de ancho
- Disponibles en color natural</t>
  </si>
  <si>
    <t>Toallas para manos 3 (Compra)</t>
  </si>
  <si>
    <t xml:space="preserve"> - Rollo con longitud mínima de 150 metros
 - Doble hoja con un tamaño mínimo 15 cm de ancho
 - Disponibles en color blanco
 - Sin olor o fragancia</t>
  </si>
  <si>
    <t>Toallas para manos 4 (Compra)</t>
  </si>
  <si>
    <t xml:space="preserve"> - Rollo con longitud mínima de 150 metros
 - Doble hoja con un tamaño mínimo 15 cm de ancho
 - Disponibles en color natural
 - Sin fragancia</t>
  </si>
  <si>
    <t>Toallas para manos 5 (Compra)</t>
  </si>
  <si>
    <t>- Toallas interdobladas, paquete con mínimo 150 unidades
- Doble hoja con un tamaño mínimo de 20 cm de largo por 15 cm de ancho
 - Hoja color natural</t>
  </si>
  <si>
    <t>Toallas para manos 8 (Compra)</t>
  </si>
  <si>
    <t>- Toallas con precorte
- Rollo con longitud mínima de 100 metros
- Doble hoja con tamaño mínimo de 15 cms de ancho
- Color Natural
- Sin fragancia</t>
  </si>
  <si>
    <t>Vasos biodegradables 4 (Compra)</t>
  </si>
  <si>
    <t>- Capacidad mínima de 9 onzas 
- Sin tapa 
- Liso
- Biodegradable y compostable.
- Elaborado en polyboard (cartón)  y/ocon la fibra de caña de azúcar o almidón de maíz</t>
  </si>
  <si>
    <t>Filtro para greca 3 (Compra)</t>
  </si>
  <si>
    <t>- Elaborada en tela
- Para greca
- Capacidad de dos 2 libras
- No debe contener PVC o Poliestireno expandido u otros plásticos de un solo uso tanto en el envase como en el embalaje.</t>
  </si>
  <si>
    <t>Papel Aluminio 1 (Compra)</t>
  </si>
  <si>
    <t>- Longitud mínima del rollo de 40 metros
- Ancho mínimo del rollo de 27 cm</t>
  </si>
  <si>
    <t>Caja de carton con un 1 rollo de mínimo 40 metros de largo y 27
cm de ancho</t>
  </si>
  <si>
    <t>Papel Aluminio 2 (Compra)</t>
  </si>
  <si>
    <t>- Longitud mínima del rollo de 100 metros
- Ancho mínimo del rollo de 27 cm</t>
  </si>
  <si>
    <t>Caja de carton con un 1 rollo de mínimo 100 metros de largo y 27
cm de ancho</t>
  </si>
  <si>
    <t>Película transparente para alimentos (Compra)</t>
  </si>
  <si>
    <t>- Longitud mínima del rollo de 50 metros
- Ancho mínimo del rollo de 27 cm</t>
  </si>
  <si>
    <t>Caja de carton con un 1 rollo</t>
  </si>
  <si>
    <t>Termo para café 1 (Compra)</t>
  </si>
  <si>
    <t>- Elaborado en plástico
- Capacidad mínima de 1 litro</t>
  </si>
  <si>
    <t>Café 2 (Compra)</t>
  </si>
  <si>
    <t>- Tostión media
- Descafeinado
- Empacado en bolsa de polipropileno aluminizada resistente a la humedad y al oxigeno
- Debe cumplir con las Resoluciones 333 de 2011 y 2674 de 2013 y aquellas que la modifiquen, adicionen o deroguen.</t>
  </si>
  <si>
    <t>Café 3 (Compra)</t>
  </si>
  <si>
    <t xml:space="preserve">- Instantáneo, para máquinas automáticas
- Tostión media
- Empacada en bolsa de polipropileno aluminizada resistente a la humedad y al oxígeno.  
- Debe cumplir con las Resoluciones 333 de 2011 y 2674 de 2013 hasta la entrada en vigencia de la Resolución 810 de 2021 y aquellas que la modifiquen, adicionen o deroguen.                          </t>
  </si>
  <si>
    <t>Azúcar 2 (Compra)</t>
  </si>
  <si>
    <t>Bolsa de mínimo 200 sobres o tubipacks de 3,5 g</t>
  </si>
  <si>
    <t>Azúcar 4 (Compra)</t>
  </si>
  <si>
    <t>- Morena
- Empaque elaborado en materiales atóxicos
- Debe cumplir con Resolución 333 de 2011 sobre rotulado y etiquetado nutricional y las normas que la modifiquen</t>
  </si>
  <si>
    <t>Endulzante (Compra)</t>
  </si>
  <si>
    <t>- Sin calorías
- Empaque elaborado en materiales atóxicos
- Debe cumplir con Resolución 333 de 2011 sobre rotulado y etiquetado nutricional y las normas que la modifiquen</t>
  </si>
  <si>
    <t>Caja de mínimo 100 sobres</t>
  </si>
  <si>
    <t>Panela (Compra)</t>
  </si>
  <si>
    <t>- Panela instantánes pulverizada, deshidratada
- Debe cumplir con la NTC 1311 sobreo productos agrícolas
- Empaque elaborado en materiales atóxicos
- Debe cumplir con la Resolucion 779 de 2006
- Debe cumplir con Resolución 333 de 2011 sobre rotulado y etiquetado nutricional y las normas que la modifiquen</t>
  </si>
  <si>
    <t>Bolsa de mínimo 100 sobres de mínimo 5 g</t>
  </si>
  <si>
    <t>Panela pulverizada 1 (Compra)</t>
  </si>
  <si>
    <t>- Panela instantánea, deshidratada
- Debe cumplir con la Resolución 779 de 2006
- Debe cumplir con Resolución 2492 de 2022 sobre rotulado y etiquetado nutricional y las normas que la modifiquen
- Mínimo 12 meses de vida útil desde la fecha de fabricación</t>
  </si>
  <si>
    <t>Bolsa de mínimo 500g</t>
  </si>
  <si>
    <t>Panela pulverizada 2 (Compra)</t>
  </si>
  <si>
    <t>Bolsa de mínimo 10 Kg</t>
  </si>
  <si>
    <t>Panela pulverizada 3 (Compra)</t>
  </si>
  <si>
    <t>Bolsa de mínimo 25 Kg</t>
  </si>
  <si>
    <t>Panela pulverizada 4 (Compra)</t>
  </si>
  <si>
    <t>- Contiene sachets de mínimo 6g
- Panela instantánea, deshidratada
- Debe cumplir con la Resolución 779 de 2006
- Debe cumplir con Resolución 2492 de 2022 sobre rotulado y etiquetado nutricional y las normas que la modifiquen
- Mínimo 12 meses de vida útil desde la fecha de fabricación</t>
  </si>
  <si>
    <t>Bolsa de mínimo 10 unidades</t>
  </si>
  <si>
    <t>Panela pulverizada 5 (Compra)</t>
  </si>
  <si>
    <t>Bolsa de mínimo 15 unidades</t>
  </si>
  <si>
    <t>Panela pulverizada 6 (Compra)</t>
  </si>
  <si>
    <t>Bolsa de mínimo 100 unidades</t>
  </si>
  <si>
    <t>Panela saborizada 1 (Compra)</t>
  </si>
  <si>
    <t>- Contiene sachets de 6g
- Debe cumplir con la Resolución 779 de 2006
- Debe cumplir con Resolución 2492 de 2022 sobre rotulado y etiquetado nutricional y las normas que la modifiquen
- Mínimo 6 meses de vida útil desde la fecha de fabricación
- Sabores: Naranja, Jengibre, Papayuela, Frutos rojos, Maracuyá, Limoncillo</t>
  </si>
  <si>
    <t>Bolsa de 100 unidades</t>
  </si>
  <si>
    <t>Panela saborizada 2 (Compra)</t>
  </si>
  <si>
    <t>- Contiene cubos de 6g
- Debe cumplir con la Resolución 779 de 2006
- Debe cumplir con Resolución 2492 de 2022 sobre rotulado y etiquetado nutricional y las normas que la modifiquen
- Mínimo 6 meses de vida útil desde la fecha de fabricación
- Sabores: Naranja, Jengibre, Papayuela, Frutos rojos, Maracuyá, Limoncillo</t>
  </si>
  <si>
    <t>Caja de 48</t>
  </si>
  <si>
    <t>Sal 1 (Compra)</t>
  </si>
  <si>
    <t>- Refinada, con un 99,9% de pureza
- Con adiciones de yodo y flúor
- Debe cumplir con Resolución 333 de 2011 sobre rotulado y etiquetado nutricional y las normas que la modifiquen</t>
  </si>
  <si>
    <t>Libra (500 g)</t>
  </si>
  <si>
    <t>Sal 2 (Compra)</t>
  </si>
  <si>
    <t>1 kg (1.000 g)</t>
  </si>
  <si>
    <t>Sal 3 (Compra)</t>
  </si>
  <si>
    <t>Salero de mínimo 130 g</t>
  </si>
  <si>
    <t>Aromática con panela 1 (Compra)</t>
  </si>
  <si>
    <t>- Debe cumplir con Resolución 2492 de 2022 sobre rotulado y etiquetado nutricional y las normas que la modifiquen
- Debe cumplir con la Resolución 779 de 2006
- Mínimo 12  meses de vida útil desde la fecha de fabricación
- Sabores: Naranja, Jengibre, Papayuela, Frutos rojos, Maracuyá, Limoncillo (Entrega mínima de 3 sabores)
- 100% natural</t>
  </si>
  <si>
    <t>Bolsa de 1000g</t>
  </si>
  <si>
    <t>Aromática con panela 3 (Compra)</t>
  </si>
  <si>
    <t>Caja de 100 unidades</t>
  </si>
  <si>
    <t>Aromática de fruta 1 (Compra)</t>
  </si>
  <si>
    <t>Aromática de fruta 3 (Compra)</t>
  </si>
  <si>
    <t>Aromática de panela (Compra)</t>
  </si>
  <si>
    <t>- Para infusión
- Cajas disponbiles en sabor limón, yerbabuena, canela y naranja
- Panela 100% natural y ecológica
- Embalaje en cartón corrugado  
- Debe cumplir con la NTC 1311 sobre productos agrícolas 
- Empaque elaborado en materiales atóxicos 
- Debe cumplir con la Resolucion 779 de 2006 
- Debe cumplir con Resolución 333 de 2011 sobre rotulado y etiquetado nutricional y las normas que la modifiquen. 
- Uso: Panela instantánea soluble al agua 
- Azúcares reductores expresados en glucosa, mínimo 5,74%; azúcares no reductores expresados en sacarosa, máximo 90%; proteínas, mínimo 0,2%; cenizas, mínimo 1%; humedad, máximo 5%; plomo expresado como As en mg/kg, máximo 0,1;
- No debe contener PVC o Poliestireno expandido u otros plásticos de un solo uso tanto en el envase como en el embalaje.</t>
  </si>
  <si>
    <t>Cajas de mínimo 20 en sobres.</t>
  </si>
  <si>
    <t>Bebida de frutas (Compra)</t>
  </si>
  <si>
    <t>- Contiene sobres de mínimo 1,4g, para diluir
- Debe cumplir con Resolución 2492 de 2022 sobre rotulado y etiquetado nutricional y las normas que la modifiquen
- Mínimo 12  meses de vida útil desde la fecha de fabricación
- Sabores: Papayuela, Mora, Maracuya, Uchuva, Uva, Fresa, Piña, Durazno, Naranja, Manzana y Arandano</t>
  </si>
  <si>
    <t>Caja de mínimo 20 sobres</t>
  </si>
  <si>
    <t>Bebida de panela (Compra)</t>
  </si>
  <si>
    <t>- Contiene sobres de mínimo 1,4g, para diluir
- Debe cumplir con Resolución 2492 de 2022 sobre rotulado y etiquetado nutricional y las normas que la modifiquen
- Debe cumplir con la Resolución 779 de 2006
- Mínimo 12  meses de vida útil desde la fecha de fabricación
- Sabores: Naranja, Jengibre, Papayuela, Frutos rojos, Maracuyá, Limoncillo</t>
  </si>
  <si>
    <t>Té (Compra)</t>
  </si>
  <si>
    <t>- Para infusión
- Cajas disponbiles en mínimo tres (3) sabores
- 100% naturales</t>
  </si>
  <si>
    <t>Caja x 20 mínimo sobres</t>
  </si>
  <si>
    <t>Agua potable 1 (Compra)</t>
  </si>
  <si>
    <t>- Agua potable purificada sin gas</t>
  </si>
  <si>
    <t>Botella plástica de
mínimo 300 ml</t>
  </si>
  <si>
    <t>Agua potable 2 (Compra)</t>
  </si>
  <si>
    <t xml:space="preserve"> - Agua potable purificada sin gas</t>
  </si>
  <si>
    <t>Botella plástica de
mínimo 600 ml</t>
  </si>
  <si>
    <t>Agua potable 3 (Compra)</t>
  </si>
  <si>
    <t xml:space="preserve"> - Agua potable purificada
-  Con gas</t>
  </si>
  <si>
    <t>Servilleta de tela (Compra)</t>
  </si>
  <si>
    <t>- Elaborada en tela
- Color blanco
- Dimensiones mínimas de 40 cm de largo y 40 cm de ancho.</t>
  </si>
  <si>
    <t>Rastrillo 1 (Compra)</t>
  </si>
  <si>
    <t>- Barra dentada plástica con mínimo 18 dientes
- Mango metálico  plastificado con longitud mínima de 120 cm</t>
  </si>
  <si>
    <t>Recogedor de basura 2 (Compra)</t>
  </si>
  <si>
    <t xml:space="preserve"> - Elaborado en plástico
 - Plegable, con tapa que abre y cierra</t>
  </si>
  <si>
    <t>Caneca para almacenar ropa sucia  (Compra)</t>
  </si>
  <si>
    <t>- Elaborado en plástico
- Dimensiones mínimas de 50 cm de alto por 30 cm de ancho
- Incluye tapa
- En colores variados</t>
  </si>
  <si>
    <t>Vasos  1 (Arrendamiento)</t>
  </si>
  <si>
    <t>- Elaborado en vidrio
- Cilíndrico
- Capacidad mínima de 9 oz</t>
  </si>
  <si>
    <t>Vasos  1 (Compra)</t>
  </si>
  <si>
    <t>Vasos  2 (Arrendamiento)</t>
  </si>
  <si>
    <t>- Elaborado en vidrio
- Cilíndrico
- Capacidad mínima de 12 oz</t>
  </si>
  <si>
    <t>Vasos  2 (Compra)</t>
  </si>
  <si>
    <t>Cuchara  (Compra)</t>
  </si>
  <si>
    <t>- Elaboradas en acero inoxidable
- Longitud total mínima de 17 cm</t>
  </si>
  <si>
    <t>Tenedor  (Compra)</t>
  </si>
  <si>
    <t>- Elaborados en acero inoxidable
- lisos
- Longitud total mínima de 17 cm</t>
  </si>
  <si>
    <t>Cuchillo  (Compra)</t>
  </si>
  <si>
    <t>- Elaborados en acero inoxidable
- lisos
- Longitud total mínima de 20 cm</t>
  </si>
  <si>
    <t>Cuchara pequeña  (Compra)</t>
  </si>
  <si>
    <t>- Elaborados en acero inoxidable
- lisos
- Longitud total mínima de 12 cm</t>
  </si>
  <si>
    <t>Platos  1 (Arrendamiento)</t>
  </si>
  <si>
    <t>- Elaborados en porcelana blanca
- Llanos
- Color blanco sin diseño
- Diámetro mínimo de 26 cm
- Apto para uso en horno microondas</t>
  </si>
  <si>
    <t>Platos  1 (Compra)</t>
  </si>
  <si>
    <t>Platos  2 (Arrendamiento)</t>
  </si>
  <si>
    <t>- Elaborados en porcelana blanca
- Llanos
- Color blanco sin diseño
- Diámetro mínimo de 22 cm
- Apto para uso en horno microondas</t>
  </si>
  <si>
    <t>Platos  2 (Compra)</t>
  </si>
  <si>
    <t>Platos  3 (Arrendamiento)</t>
  </si>
  <si>
    <t>- Elaborados en porcelana blanca
- Llanos
- Color blanco sin diseño
- Diámetro mínimo de 16 cm
- Apto para uso en horno microondas</t>
  </si>
  <si>
    <t>Platos  3 (Compra)</t>
  </si>
  <si>
    <t>Platos  4 (Arrendamiento)</t>
  </si>
  <si>
    <t>- Elaborados en porcelana blanca
- Hondo
- Color blanco sin diseño
- Diámetro mínimo de 17 cm
- Apto para uso en horno microondas</t>
  </si>
  <si>
    <t>Platos  4 (Compra)</t>
  </si>
  <si>
    <t>Platos  5 (Arrendamiento)</t>
  </si>
  <si>
    <t>- Elaborados en porcelana blanca
- Hondo
- Color blanco  sin diseño
- Diámetro mínimo de 22 cm
- Apto para uso en horno microondas</t>
  </si>
  <si>
    <t>Platos  5 (Compra)</t>
  </si>
  <si>
    <t>Pocillos  (Arrendamiento)</t>
  </si>
  <si>
    <t>- Elaborado en porcelana blanca para café
- Sin diseño
- De mínimo 150 cc
- No se debe rayar con el uso de cubiertos
- Debe ser apta para uso en microondas</t>
  </si>
  <si>
    <t>Pocillos  (Compra)</t>
  </si>
  <si>
    <t>Juego de cubiertos  (Compra)</t>
  </si>
  <si>
    <t>- Elaborados en acero inoxidable
- Incluye cuchillo (longitud mínima de 20 cm), tenedor (longitud mínima de 17 cm), cuchara (longitud mínima de 17 cm), cuchara pequeña para postre (longitud mínima de 12 cm) y tenedor pequeño (longitud mínima de 12 cm).</t>
  </si>
  <si>
    <t>Juego de 6 puestos</t>
  </si>
  <si>
    <t>Terno para café (Arrendamiento)</t>
  </si>
  <si>
    <t>-Pocillo y plato de porcelana blanca para café.
- Sin diseño
- Plato de mínimo 12 cm de diámetro y pocillo de mínimo 150 cc
- No se debe rayar con el uso de los cubiertos y
debe ser apta para uso en horno microondas.</t>
  </si>
  <si>
    <t>Juego</t>
  </si>
  <si>
    <t>Terno para café (Compra)</t>
  </si>
  <si>
    <t>Vajilla  1 (Arrendamiento)</t>
  </si>
  <si>
    <t>- Elaborada en porcelana
- Sin diseño
- Compuesta de 8 puestos y cuatro piezas por puesto:
- Plato para cena (diámetro mínimo de 26 cm)
- Plato hondo (diámetro mínimo de 20 cm)
- Plato auxiliar (diámetro mínimo de 16 cm)
- Taza (capacidad mínima es de 280 cc)
- Apta para uso en horno microondas.</t>
  </si>
  <si>
    <t>Vajilla  1 (Compra)</t>
  </si>
  <si>
    <t>Vajilla  2 (Arrendamiento)</t>
  </si>
  <si>
    <t>- Elaborada en porcelana
- Sin diseño
- Compuesta de 4 puestos y cuatro piezas por puesto:
- Plato para cena (diámetro mínimo de 26 cm)
- Plato hondo (diámetro mínimo de 20 cm)
- Plato auxiliar (diámetro mínimo de 16 cm)
- Taza (capacidad mínima es de 280 cc)
- Apta para uso en horno microondas.</t>
  </si>
  <si>
    <t>Vajilla  2 (Compra)</t>
  </si>
  <si>
    <t>Cuchillo de cocina  (Compra)</t>
  </si>
  <si>
    <t>- Hoja elaborada en acero inoxidable de mínimo 20 cm de largo y 2 cm de ancho.
- Mango liso elaborado en polipropileno negro</t>
  </si>
  <si>
    <t>Tijeras de cocina  (Compra)</t>
  </si>
  <si>
    <t>- Hojas elaborada en acero inoxidable de mínimo 20 cm de largo
- Mango de plástico liso</t>
  </si>
  <si>
    <t>Jarra  (Arrendamiento)</t>
  </si>
  <si>
    <t>- Elaborada en vidrio
- Sin diseño
- Capacidad mínima de 1,5 litros</t>
  </si>
  <si>
    <t>Jarra  (Compra)</t>
  </si>
  <si>
    <t>Organizador  porta escobas  (Compra)</t>
  </si>
  <si>
    <t>- Con capacidad para organizar mínimo 4 escobas de manera simultánea</t>
  </si>
  <si>
    <t>Espátula  (Compra)</t>
  </si>
  <si>
    <t>- Metálica con mango de plástico
- Con hoja de mínimo 2 pulgadas de largo</t>
  </si>
  <si>
    <t>Haraganes 1  (Compra)</t>
  </si>
  <si>
    <t>- Para limpiar vidrios
- Con banda de goma con longitud mínima de 25 cm.
- Mango con longitud mínima de 60 cm</t>
  </si>
  <si>
    <t>Haraganes 3  (Compra)</t>
  </si>
  <si>
    <t>- Para escurrir pisos
- Con banda de goma con longitud mínima de 35 cm
- Mango con longitud mínima de 120 cm</t>
  </si>
  <si>
    <t>Haraganes 5 (Compra)</t>
  </si>
  <si>
    <t>- Para escurrir pisos
-Con banda de goma con longitud mínima de 80 cm.
- Mango metálico extensible con longitud mínima
de 60 cm y máxima de 150 cm</t>
  </si>
  <si>
    <t>Plato Biodegradable 1 (Compra)</t>
  </si>
  <si>
    <t>- Plato pando, circular, sin divisiones 
- Biodegradable  
-Tamaño: 15 cm
- Sin ala
- Elaborado con la fibra de caña de azúcar o almidón de maíz
- No debe contener PVC o Poliestireno expandido u otros plásticos de un solo uso tanto en el envase como en el embalaje.</t>
  </si>
  <si>
    <t>Plato Biodegradable 2 (Compra)</t>
  </si>
  <si>
    <t>- Plato pando, circular, sin divisiones 
- Biodegradable  
-Tamaño: 18 cm
- Sin ala
- Elaborado con la fibra de caña de azúcar o almidón de maíz
- No debe contener PVC o Poliestireno expandido u otros plásticos de un solo uso tanto en el envase como en el embalaje.</t>
  </si>
  <si>
    <t>Pocillos 1 (Arrendamiento)</t>
  </si>
  <si>
    <t>- Elaborado en porcelana blanca para café
- De mínimo 170 cc
- No se debe rayar con el uso de cubiertos
- Debe ser apta para uso en microondas</t>
  </si>
  <si>
    <t>Pocillos 1 (Compra)</t>
  </si>
  <si>
    <t>-Pocillo y plato de porcelana blanca para café.
- Plato de mínimo 13 cm de diámetro y pocillo de mínimo 170 cc
- No se debe rayar con el uso de los cubiertos y
debe ser apta para uso en horno microondas.</t>
  </si>
  <si>
    <t>Terno para café  (Compra)</t>
  </si>
  <si>
    <t>Cafetera 1 (Arrendamiento)</t>
  </si>
  <si>
    <t xml:space="preserve"> - Capacidad mínima de 12 tazas
 - 120 voltios
 - Potencia mínima de 900 w
 - Filtro permanente
 - Material plástico
 - Jarra de vidrio</t>
  </si>
  <si>
    <t>Cafetera 1 (Compra)</t>
  </si>
  <si>
    <t>Vajilla  3 (Arrendamiento)</t>
  </si>
  <si>
    <t>- Elaborada en porcelana
- Compuesta de 8 puestos y cuatro piezas por puesto:
- Plato para cena (diámetro mínimo de 26 cm)
- Plato hondo (diámetro mínimo de 20 cm)
- Plato auxiliar (diámetro mínimo de 17 cm)
- Taza (capacidad mínima es de 280 cc)
- Apta para uso en horno microondas</t>
  </si>
  <si>
    <t>Vajilla  3 (Compra)</t>
  </si>
  <si>
    <t>Vajilla  4 (Arrendamiento)</t>
  </si>
  <si>
    <t>- Elaborada en porcelana
- Compuesta de 4 puestos y cuatro piezas por puesto:
- Plato para cena (diámetro mínimo de 26 cm)
- Plato hondo (diámetro mínimo de 20 cm)
- Plato auxiliar (diámetro mínimo de 17 cm)
- Taza (capacidad mínima es de 280 cc)
- Apta para uso en horno microondas</t>
  </si>
  <si>
    <t>Vajilla  4 (Compra)</t>
  </si>
  <si>
    <t>Portavasos (Arrendamiento)</t>
  </si>
  <si>
    <t>- Elaborado en acero inoxidable
- (Redondo) Diámetro mínimo de 11 o (Cuadrado) mínimo 11 cm de largo y de ancho</t>
  </si>
  <si>
    <t>Portavasos (Compra)</t>
  </si>
  <si>
    <t>- Elaborada en acero inoxidable
- Sin diseño
- Dimensiones mínimas de 37 cm de largo por 27 cm de ancho</t>
  </si>
  <si>
    <t>Bandeja 1 (Compra)</t>
  </si>
  <si>
    <t>- Elaborada en acero inoxidable
- Sin diseño
- Dimensiones mínimas de 50 cm de largo por 33 cm de ancho</t>
  </si>
  <si>
    <t>Bandeja 2 (Compra)</t>
  </si>
  <si>
    <t>Bandeja 3 (Arrendamiento)</t>
  </si>
  <si>
    <t>- Elaborada en plástico
- Superficie antideslizante
- Diseño sencillo
- Dimensiones mínimas de 37cm de largo por 27 cm de ancho
- Color blanco o beige</t>
  </si>
  <si>
    <t>Bandeja 3 (Compra)</t>
  </si>
  <si>
    <t>Bandeja 4 (Arrendamiento)</t>
  </si>
  <si>
    <t>- Elaborada en plástico
- Superficie antideslizante
- Diseño sencillo
- Dimensiones mínimas de 45 cm de largo por 35 cm de ancho
- Color blanco o beige</t>
  </si>
  <si>
    <t>Bandeja 4 (Compra)</t>
  </si>
  <si>
    <t>- Elaborada en aluminio
- Capacidad mínima de 2 litros</t>
  </si>
  <si>
    <t>Olleta (Compra)</t>
  </si>
  <si>
    <t>Olla 1 (Arrendamiento)</t>
  </si>
  <si>
    <t>- Elaborada en aluminio
- Con tapa en aluminio
- Capacidad mínima de 3 litros</t>
  </si>
  <si>
    <t>Olla 1 (Compra)</t>
  </si>
  <si>
    <t>Olla 2 (Arrendamiento)</t>
  </si>
  <si>
    <t>- Elaborada en aluminio
- Con tapa en aluminio
- Capacidad mínima de 5 litros</t>
  </si>
  <si>
    <t>Olla 2 (Compra)</t>
  </si>
  <si>
    <t>Escurridor para platos (Arrendamiento)</t>
  </si>
  <si>
    <t>- Elaborado en plástico
- Con rejilla, portacubiertos y bandeja plástica de goteo
- Dimensiones mínimas de 40 cm de largo y 30 cm de ancho</t>
  </si>
  <si>
    <t>Escurridor para platos (Compra)</t>
  </si>
  <si>
    <t>Carro exprimidor de trapero 1 (Arrendamiento)</t>
  </si>
  <si>
    <t xml:space="preserve"> - Elaborado en plástico
 - Capacidad mínima de 12 litros
 - Con cuatro ruedas y manija de escurridor</t>
  </si>
  <si>
    <t>Carro exprimidor de trapero 1 (Compra)</t>
  </si>
  <si>
    <t xml:space="preserve"> - Elaborado en plástico
 - Capacidad mínima de 24 litros
 - Con cuatro ruedas y manija de escurridor</t>
  </si>
  <si>
    <t>Carro exprimidor de trapero 2 (Compra)</t>
  </si>
  <si>
    <t>Carro exprimidor de trapero 3 (Arrendamiento)</t>
  </si>
  <si>
    <t>- Elaborado en plástico
- Capacidad mínima de 35 litros
- Con cuatro ruedas y manija de escurridor</t>
  </si>
  <si>
    <t>Carro exprimidor de trapero 3 (Compra)</t>
  </si>
  <si>
    <t>Carros para limpieza (Arrendamiento)</t>
  </si>
  <si>
    <t>- Tamaño mínimo de 70 cm de largo por 50 cm de ancho por 95 cm de alto
- Mínimo dos bandejas de servicio
- Con mínimo una bolsa de limpieza
- Con plataforma para balde escurridor
- Con cuatro ruedas antirayones
- Ruedas delanteras con ángulo de giro de 360 grados</t>
  </si>
  <si>
    <t>Carros para limpieza (Compra)</t>
  </si>
  <si>
    <t>- Elaborado en plástico
- Mínimo dos estantes para distribución de bebidas
- Tamaño mínimo de 80 cm de largo por 47 cm de ancho por 90 cm de alto</t>
  </si>
  <si>
    <t>Carro de bebidas (Compra)</t>
  </si>
  <si>
    <t>Escalera 1 (Arrendamiento)</t>
  </si>
  <si>
    <t xml:space="preserve"> - Cuerpo plástico
- Altura mínima de mínimo dos pasos.</t>
  </si>
  <si>
    <t>Escalera 1 (Compra)</t>
  </si>
  <si>
    <t xml:space="preserve"> - Cuerpo Metálico
- Altura mínima de  mínimo dos pasos.</t>
  </si>
  <si>
    <t>Escalera 2 (Compra)</t>
  </si>
  <si>
    <t>Escalera 3 (Arrendamiento)</t>
  </si>
  <si>
    <t xml:space="preserve"> - Cuerpo Metálico
- Altura mínima de mínimo cuatro pasos.</t>
  </si>
  <si>
    <t>Escalera 3 (Compra)</t>
  </si>
  <si>
    <t>Escalera 4 (Arrendamiento)</t>
  </si>
  <si>
    <t xml:space="preserve"> - Cuerpo Metálico
- Altura mínima de mínimo seis pasos. </t>
  </si>
  <si>
    <t>Escalera 4 (Compra)</t>
  </si>
  <si>
    <t>Cuerpo en aluminio, tipo tijera
- Altura mínima de 5 escalones
- Con capacidad de resistencia a una carga concentrada en cualquier punto del escalón de 127 kg
- Con tapones de caucho antideslizantes</t>
  </si>
  <si>
    <t>Escalera de tipo industrial (Compra)</t>
  </si>
  <si>
    <t>Mangueras 1 (Arrendamiento)</t>
  </si>
  <si>
    <t xml:space="preserve"> - Longitud mínima de 20 metros
 - Elaborada en PVC
 - Con terminales roscadas en ambos extremos
 - Incluye accesorios: acoples y pistola </t>
  </si>
  <si>
    <t>Mangueras 1 (Compra)</t>
  </si>
  <si>
    <t>Mangueras 2 (Arrendamiento)</t>
  </si>
  <si>
    <t>- Longitud mínima de 30 metros
- Elaborada en PVC
- Con terminales roscadas en ambos extremos
- Incluye accesorios: acoples y pistola</t>
  </si>
  <si>
    <t>Mangueras 2 (Compra)</t>
  </si>
  <si>
    <t>- Longitud mínima de 50 metros
- Elaborada en PVC
- Con terminales roscadas en ambos extremos
- Incluye accesorios: acoples y pistola</t>
  </si>
  <si>
    <t>Mangueras 3 (Compra)</t>
  </si>
  <si>
    <t>Contenedor de basura 1 (Compra)</t>
  </si>
  <si>
    <t>- Elaborado en plástico
- Tapa con pedal
- Capacidad mínima de 10 litros
- Color negro
- Impresión de la frase "Residuos no aprovechable" en la cara delantera del contenedor</t>
  </si>
  <si>
    <t>Contenedor de basura 2 (Compra)</t>
  </si>
  <si>
    <t>- Elaborado en plástico
- Tapa con pedal
- Capacidad mínima de 10 litros
- Color blanco
- Impresión de la frase "Residuos aprovechables" en la cara delantera del contenedor</t>
  </si>
  <si>
    <t>Contenedor de basura 3 (Compra)</t>
  </si>
  <si>
    <t>- Elaborado en plástico
- Tapa con pedal
- Capacidad mínima de 10 litros
- Color verde
- Impresión de la frase "Residuos orgánicos aprovechables" en la cara delantera del contenedor</t>
  </si>
  <si>
    <t>Contenedor de basura 4 (Compra)</t>
  </si>
  <si>
    <t>- Elaborado en plástico
- Tapa con pedal
- Capacidad mínima de 10 litros
- Color rojo
- Impresión de las palabras "Riesgo biológico" o "Residuos peligrosos" en la cara delantera del contenedor</t>
  </si>
  <si>
    <t>Contenedor de basura 5 (Compra)</t>
  </si>
  <si>
    <t>- Elaborado en plástico
- Tapa con pedal
- Capacidad mínima de 20 litros
- Color negro
- Impresión de la frase "Residuos no aprovechable" en la cara delantera del contenedor</t>
  </si>
  <si>
    <t>Contenedor de basura 6 (Compra)</t>
  </si>
  <si>
    <t>- Elaborado en plástico
- Tapa con pedal
- Capacidad mínima de 20 litros
- Color blanco
- Impresión de la frase "Residuos aprovechables" en la cara delantera del contenedor</t>
  </si>
  <si>
    <t>Contenedor de basura 7 (Compra)</t>
  </si>
  <si>
    <t>- Elaborado en plástico
- Tapa con pedal
- Capacidad mínima de 20 litros
- Color verde
- Impresión de la frase "Residuos orgánicos aprovechables" en la cara delantera del contenedor</t>
  </si>
  <si>
    <t>Contenedor de basura 8 (Compra)</t>
  </si>
  <si>
    <t>- Elaborado en plástico
- Tapa con pedal
- Capacidad mínima de 20 litros
- Color rojo
- Impresión de las palabras "Riesgo biológico" o "Residuos peligrosos" en la cara delantera del
contenedor</t>
  </si>
  <si>
    <t>Contenedor de basura 9 (Compra)</t>
  </si>
  <si>
    <t>- Elaborado en plástico
- Con tapa en vaivén
- Capacidad mínima de 50 litros
- Color negro
- Impresión de la frase "Residuos no aprovechable" en la cara delantera del contenedor</t>
  </si>
  <si>
    <t>Contenedor de basura 10 (Compra)</t>
  </si>
  <si>
    <t>- Elaborado en plástico
- Con tapa en vaivén
- Capacidad mínima de 50 litros
- Color blanco
- Impresión de la frase "Residuos aprovechables" en la cara delantera del contenedor</t>
  </si>
  <si>
    <t>Contenedor de basura 11 (Compra)</t>
  </si>
  <si>
    <t>- Elaborado en plástico
- Con tapa en vaivén
- Capacidad mínima de 50 litros
- Color verde
- Impresión de la frase  "Residuos orgánicos aprovechables" en la cara delantera del contenedor</t>
  </si>
  <si>
    <t>Contenedor de basura 12 (Compra)</t>
  </si>
  <si>
    <t>- Elaborado en plástico
- Con tapa en vaivén
- Capacidad mínima de 50 litros
- Color rojo
- Impresión de las palabras "Riesgo biológico" o "Residuos peligrosos" en la cara delantera del contenedor</t>
  </si>
  <si>
    <t>Contenedor de basura 13 (Compra)</t>
  </si>
  <si>
    <t>- Elaborado en plástico
- Con tapa en vaivén
- Capacidad mínima de 120 litros
- Color negro
- Impresión de la frase "Residuos no aprovechable" en la cara delantera del contenedor</t>
  </si>
  <si>
    <t>Contenedor de basura 14 (Compra)</t>
  </si>
  <si>
    <t>- Elaborado en plástico
- Con tapa en vaivén
- Capacidad mínima de 120 litros
- Color blanco
- Impresión de la frase "Residuos aprovechables" en la cara delantera del contenedor</t>
  </si>
  <si>
    <t>Contenedor de basura 15 (Compra)</t>
  </si>
  <si>
    <t>- Elaborado en plástico
- Con tapa en vaivén
- Capacidad mínima de 120 litros
- Color verde
- Impresión de la frase  "Residuos orgánicos aprovechables" en la cara delantera del contenedor</t>
  </si>
  <si>
    <t>Contenedor de basura 16 (Compra)</t>
  </si>
  <si>
    <t>- Elaborado en plástico
- Con tapa en vaivén
- Capacidad mínima de 120 litros
- Color rojo
- Impresión de las palabras "Riesgo biológico" o
"Residuos peligrosos" en la cara delantera del contenedor</t>
  </si>
  <si>
    <t>Contenedor de basura 17 (Compra)</t>
  </si>
  <si>
    <t>- Elaborado en plástico
- Con tapa
- Capacidad mínima de 180 litros
- Color negro
- Con ruedas traseras macizas y manijas</t>
  </si>
  <si>
    <t>Contenedor de basura 18 (Compra)</t>
  </si>
  <si>
    <t>- Elaborado en plástico
- Con tapa
- Capacidad mínima de 180 litros
- Color verde
- Con ruedas traseras macizas y manijas</t>
  </si>
  <si>
    <t>Contenedor de basura 19 (Compra)</t>
  </si>
  <si>
    <t>- Elaborado en plástico
- Con tapa
- Capacidad mínima de 180 litros
- Color blanco
- Con ruedas traseras macizas y manijas</t>
  </si>
  <si>
    <t>Contenedor de basura 20 (Compra)</t>
  </si>
  <si>
    <t>- Elaborado en plástico
- Con tapa
- Capacidad mínima de 240 litros
- Color negro
- Con ruedas traseras macizas y manijas</t>
  </si>
  <si>
    <t>Contenedor de basura 21 (Compra)</t>
  </si>
  <si>
    <t>- Elaborado en plástico
- Con tapa
- Capacidad mínima de 240 litros
- Color verde
- Con ruedas traseras macizas y manijas</t>
  </si>
  <si>
    <t>Contenedor de basura 22 (Compra)</t>
  </si>
  <si>
    <t>- Elaborado en plástico
- Con tapa
- Capacidad mínima de 240 litros
- Color blanco
- Con ruedas traseras macizas y manijas</t>
  </si>
  <si>
    <t>Contenedor de basura 23 (Compra)</t>
  </si>
  <si>
    <t>- Elaborado en plástico
- Con tapa
- Capacidad mínima de 340 litros
- Color negro
- Con ruedas traseras macizas y manijas</t>
  </si>
  <si>
    <t>Contenedor de basura 24 (Compra)</t>
  </si>
  <si>
    <t>- Elaborado en plástico
- Con tapa
- Capacidad mínima de 340 litros
- Color verde
- Con ruedas traseras macizas y manijas</t>
  </si>
  <si>
    <t>Contenedor de basura 25 (Compra)</t>
  </si>
  <si>
    <t>- Elaborado en plástico
- Con tapa
- Capacidad mínima de 340 litros
- Color blanco
- Con ruedas traseras macizas y manijas</t>
  </si>
  <si>
    <t>Contenedor de basura 26 (Compra)</t>
  </si>
  <si>
    <t>- Elaborado en plástico
- Con tapa
- Capacidad mínima de 760 litros
- Color negro
- Con ruedas traseras macizas y manijas</t>
  </si>
  <si>
    <t>Contenedor de basura 27 (Compra)</t>
  </si>
  <si>
    <t>- Elaborado en plástico
- Con tapa
- Capacidad mínima de 760 litros
- Color verde
- Con ruedas traseras macizas y manijas</t>
  </si>
  <si>
    <t>Contenedor de basura 28 (Compra)</t>
  </si>
  <si>
    <t>- Elaborado en plástico
- Con tapa
- Capacidad mínima de 760 litros
- Color blanco
- Con ruedas traseras macizas y manijas</t>
  </si>
  <si>
    <t>Contenedor de basura 29 (Compra)</t>
  </si>
  <si>
    <t>- Elaborado en plástico
- Con tapa
- Capacidad mínima de 1.000 litros
- Color blanco
- Con ruedas traseras macizas y manijas</t>
  </si>
  <si>
    <t>Contenedor de basura 30 (Compra)</t>
  </si>
  <si>
    <t>- Elaborado en plástico
- Con tapa
- Capacidad mínima de 1.000 litros
- Color verde
- Con ruedas traseras macizas y manijas</t>
  </si>
  <si>
    <t>Punto Ecológico 1 (Compra)</t>
  </si>
  <si>
    <t>- Base metálica
- Mínimo tres contenedores así:
- Contenedor color verde con palabras "residuos orgánicos aprovechables: restos de comida, desechos agrícolas" en la cara frontal
- Contenedor color blanco con palabras "residuos aprovechables como plástico, vidrio, metales, multicapa, papel y cartón" en la cara frontal
- Contenedor color negro con las palabaras "residuos no aprovechables: papel higiénico, servilletas, papeles y cartones contaminados con comida, papeles metalizados" en la cara frontal
- Capacidad mínima de 20 litros para cada contenedor
- Contenedores elaborados en plástico
- Debe cumplir con lo estipualdo en el artíuculo 4° de la Resolución 2184 del 26 de diciembre de 2019</t>
  </si>
  <si>
    <t>Punto Ecológico 2 (Compra)</t>
  </si>
  <si>
    <t>- Base metálica
- Mínimo tres contenedores así:
- Contenedor color verde con palabras "residuos orgánicos aprovechables: restos de comida, desechos agrícolas" en la cara frontal
- Contenedor color blanco con palabras "residuos aprovechables como plástico, vidrio, metales, multicapa, papel y cartón" en la cara frontal
- Contenedor color negro con las palabaras "residuos no aprovechables: papel higiénico, servilletas, papeles y cartones contaminados con comida, papeles metalizados" en la cara frontal
- Capacidad mínima de 35 litros para cada contenedor
- Contenedores elaborados en plástico
- Debe cumplir con lo estipualdo en el artíuclo 4° de la Resolución 2184 del 26 de diciembre de 2019</t>
  </si>
  <si>
    <t>Punto Ecológico 3 (Compra)</t>
  </si>
  <si>
    <t>- Base metálica con techo en material metálico
- Mínimo tres contenedores así:
- Contenedor color verde con palabras "residuos orgánicos aprovechables: restos de comida, desechos agrícolas" en la cara frontal
- Contenedor color blanco con palabras "residuos aprovechables como plástico, vidrio, metales, multicapa, papel y cartón" en la cara frontal
- Contenedor color negro con las palabaras "residuos no aprovechables: papel higiénico, servilletas, papeles y cartones contaminados con comida, papeles metalizados" en la cara frontal
- Capacidad mínima de 35 litros para cada contenedor
- Contenedores elaborados en plástico
- Debe cumplir con lo estipualdo en el artíuclo 4° de la Resolución 2184 del 26 de diciembre de 2019</t>
  </si>
  <si>
    <t>Punto Ecológico 4 (Compra)</t>
  </si>
  <si>
    <t>- Base metálica
- Mínimo tres contenedores así:
- Contenedor color verde con palabras "residuos orgánicos aprovechables: restos de comida, desechos agrícolas" en la cara frontal
- Contenedor color blanco con palabras "residuos aprovechables como plástico, vidrio, metales, multicapa, papel y cartón" en la cara frontal
- Contenedor color negro con las palabaras "residuos no aprovechables: papel higiénico, servilletas, papeles y cartones contaminados con comida, papeles metalizados" en la cara frontal
- Capacidad mínima de 50 litros para cada contenedor
- Contenedores elaborados en plástico
- Debe cumplir con lo estipualdo en el artíuclo 4° de la Resolución 2184 del 26 de diciembre de 2019</t>
  </si>
  <si>
    <t>Punto Ecológico 5 (Compra)</t>
  </si>
  <si>
    <t>- Base metálica con techo en material metálico
- Mínimo tres contenedores así:
- Contenedor color verde con palabras "residuos orgánicos aprovechables: restos de comida, desechos agrícolas" en la cara frontal
- Contenedor color blanco con palabras "residuos aprovechables como plástico, vidrio, metales, multicapa, papel y cartón" en la cara frontal
- Contenedor color negro con las palabaras "residuos no aprovechables: papel higiénico, servilletas, papeles y cartones contaminados con comida, papeles metalizados" en la cara frontal
- Capacidad mínima de 50 litros para cada contenedor
- Contenedores elaborados en plástico
- Debe cumplir con lo estipualdo en el artíuclo 4° de la Resolución 2184 del 26 de diciembre de 2019</t>
  </si>
  <si>
    <t>Punto Ecológico 6 (Compra)</t>
  </si>
  <si>
    <t>- Base metálica
- Mínimo tres contenedores así:
- Contenedor color verde con palabras "residuos orgánicos aprovechables: restos de comida, desechos agrícolas" en la cara frontal
- Contenedor color blanco con palabras "residuos aprovechables como plástico, vidrio, metales, multicapa, papel y cartón" en la cara frontal
- Contenedor color negro con las palabaras "residuos no aprovechables: papel higiénico, servilletas, papeles y cartones contaminados con comida, papeles metalizados" en la cara frontal
- Capacidad mínima de 100 litros para cada contenedor
- Contenedores elaborados en plástico
- Debe cumplir con lo estipualdo en el artíuclo 4° de la Resolución 2184 del 26 de diciembre de 2019</t>
  </si>
  <si>
    <t>Papelera 1 (Compra)</t>
  </si>
  <si>
    <t>- Cuerpo metálico enmallado sin tapa
- Con capacidad mínima de 10 litros
- Diseño para oficina</t>
  </si>
  <si>
    <t>Papelera 2 (Compra)</t>
  </si>
  <si>
    <t>- Cuerpo plástico
- Con mecanismo de pedal para abrir y cerrar tapa
- Con capacidad mínima de 10 litros
- Diseño para baño</t>
  </si>
  <si>
    <t>Papelera 3 (Compra)</t>
  </si>
  <si>
    <t>- Cuerpo plástico sin tapa
- Con capacidad mínima de 10 litros
- Diseño para baño</t>
  </si>
  <si>
    <t>Papelera 4 (Compra)</t>
  </si>
  <si>
    <t>- Papelera de oficina de plástico reciclado
- Color negro
- Con capacidad de 4,5 litros
- Diámetro: 22 cm aproxi. Largo: 24 cm. 
No debe contener PVC o Poliestireno expandido u otros plásticos de un solo uso tanto en el envase como en el embalaje.</t>
  </si>
  <si>
    <t>Papelera residuos peligrosos 1 (Compra)</t>
  </si>
  <si>
    <t>- Cuerpo plástico
- Con mecanismo de pedal para abrir y cerrar tapa
- Con capacidad mínima de 10 litros
- Diseño para baño
- Color rojo
- Con las palabras "Riesgo biológico" en la cara frontal</t>
  </si>
  <si>
    <t>Papelera residuos peligrosos 2 (Compra)</t>
  </si>
  <si>
    <t>- Cuerpo plástico
- Con mecanismo de pedal para abrir y cerrar tapa
- Con capacidad mínima de 20 litros
- Diseño para baño
- Color rojo
- Con las palabras "Riesgo biológico" en la cara frontal</t>
  </si>
  <si>
    <t>Señales peatonales de prevención y atención 1 (Compra)</t>
  </si>
  <si>
    <t>- Elaborado en plástico
- Tipo tijera, plegable
- Tamaño mínimo de 25 cm de ancho por 60 cm de alto por 22 cm de largo.
- Impresión en las dos caras con las palabras "Cerrado" o "Área cerrada" o "No pasar".
- Color amarillo</t>
  </si>
  <si>
    <t>Señales peatonales de prevención y atención 1 (Arrendamiento)</t>
  </si>
  <si>
    <t>Señales peatonales de prevención y atención 2 (Compra)</t>
  </si>
  <si>
    <t>- Elaborado en plástico
- Tipo tijera, plegable
- Tamaño mínimo de 25 cm de ancho por 60 cm de alto por 22 cm de largo.
- Impresión en las dos caras con las palabras "Cuidado".
- Color amarillo
- Acordes con la reglamentación establecida por la NTC 1461</t>
  </si>
  <si>
    <t>Señales peatonales de prevención y atención 2 (Arrendamiento)</t>
  </si>
  <si>
    <t>Señales peatonales de prevención y atención 3 (Compra)</t>
  </si>
  <si>
    <t>- Elaborado en plástico
- Tipo tijera, plegable
- Tamaño mínimo de 25 cm de ancho por 60 cm de alto por 22 cm de largo.
- Impresión en las dos caras con las palabras "Piso húmedo o "Piso mojado"".
- Color amarillo
- Acordes con la reglamentación establecida por la NTC 1461</t>
  </si>
  <si>
    <t>Dispensador para papel higiénico 1 (Compra)</t>
  </si>
  <si>
    <t>- Elaborado en plástico ABS blanco
- Para rollo de 250 metros y 400 metros
- Con visor para ver el estado del rollo
- Con cerradura y llave
- Incluye los elementos necesarios para realizar la instalación en pared
-Incluye el costo de instalación.</t>
  </si>
  <si>
    <t>Dispensador para papel higiénico 2 (Compra)</t>
  </si>
  <si>
    <t>- Elaborado en acero inoxidable
- Para rollo de 250 metros y 400 metros
- Con visor para ver el estado del rollo
- Con cerradura y llave
- Incluye los elementos necesarios para realizar la instalación en pared
-Incluye el costo de instalación.</t>
  </si>
  <si>
    <t>Dispensador de toallas de manos 1 (Compra)</t>
  </si>
  <si>
    <t>- Elaborado en plástico ABS
- Para toallas de papel en rollo de 150 metros y 250 metros
- Con mecanismo accionador de palanca, perilla giratoria o para halar con la mano.
- Con cuchilla serrada para cortar la toalla de manos
- Con cerradura y llave
- Incluye los elementos necesarios para realizar la instalación en pared
 - Incluye el costo de instalación</t>
  </si>
  <si>
    <t>Dispensador de toallas de manos 2 (Compra)</t>
  </si>
  <si>
    <t>- Elaborado en plástico ABS
- Para toallas de papel interdobladas con capacidad mínima de 300 toallas
- Con mecanismo para halar con la mano.
- Con cerradura y llave
- Incluye los elementos necesarios para realizar la instalación en pared
-Incluye el costo de instalación</t>
  </si>
  <si>
    <t>Dispensador de toallas de manos 3 (Compra)</t>
  </si>
  <si>
    <t>- Elaborado en acero inoxidable
- Para toallas de papel interdobladas con capacidad mínima de 300 toallas
- Con mecanismo para halar con la mano.
- Con cerradura y llave
- Incluye los elementos necesarios para realizar la instalación en pared
-Incluye el costo de instalación</t>
  </si>
  <si>
    <t>Dispensador de jabón líquido 1 (Compra)</t>
  </si>
  <si>
    <t>- Elaborado en plástico ABS blanco
- Con válvula manual anticorrosiva.
- Uso habilitado para cualquier jabón líquido con capacidad mínima de 500 cc
- Incluye los elementos necesarios para realizar la instalación en pared
-Incluye el costo de instalación</t>
  </si>
  <si>
    <t>Dispensador de jabón líquido 2 (Compra)</t>
  </si>
  <si>
    <t>- Elaborado en plástico ABS blanco
- Con sensor para suministro de jabón
- Uso habilitado para cualquier jabón líquido con capacidad mínima de 500 ml
- Incluye los elementos necesarios para realizar la instalación en pared
 -Incluye el costo de instalación'</t>
  </si>
  <si>
    <t>Dispensador de jabón líquido 3 (Compra)</t>
  </si>
  <si>
    <t>- Elaborado en acero inoxidable
- Con válvula manual anticorrosiva.
- Uso habilitado para cualquier jabón líquido con capacidad mínima de 800 ml
- Con cerradura y llave
- Incluye los elementos necesarios para realizar la instalación en pared
 -Incluye el el costo de instalación'</t>
  </si>
  <si>
    <t>Dispensador de jabón líquido 4 (Compra)</t>
  </si>
  <si>
    <t>- Elaborado en acero inoxidable
- Con sensor para suministro de jabón
- Uso habilitado para cualquier jabón líquido con capacidad mínima de 800 ml
- Con cerradura y llave
- Incluye los elementos necesarios para realizar la instalación en pared
 -Incluye el costo de instalación'</t>
  </si>
  <si>
    <t>Dispensador para ambientador (Arrendamiento)</t>
  </si>
  <si>
    <t xml:space="preserve"> - Elaborado en plástico ABS blanco
 - Con dispersión programable de líquido ambientador
 - Capacidad mínima de 250 ml
- Incluye los elementos necesarios para realizar la instalación en pared
-Incluye el costo de instalación</t>
  </si>
  <si>
    <t>Dispensador para ambientador (Compra)</t>
  </si>
  <si>
    <t>Recarga: Dispensador para ambientador (Compra)</t>
  </si>
  <si>
    <t>Recarga mensual del dispensador para ambientador</t>
  </si>
  <si>
    <t>Mensual</t>
  </si>
  <si>
    <t>Dispensador goteo por gravedad y recarga (Arrendamiento)</t>
  </si>
  <si>
    <t>- Elaborado en PVC blanco
- Goteo programable para desodorizar sanitarios y orinales
- Incluye manguera plástica de goteo
- Incluye los elementos necesarios para realizar la instalación en pared</t>
  </si>
  <si>
    <t>Dispensador goteo por gravedad (Compra)</t>
  </si>
  <si>
    <t>Recarga: Dispensador goteo por gravedad (Compra)</t>
  </si>
  <si>
    <t>Recarga mensual del dispensador goteo para gravedad con líquido con agentes tensoactivos.</t>
  </si>
  <si>
    <t>Dispensador de agua (Arrendamiento)</t>
  </si>
  <si>
    <t xml:space="preserve">- Dispensador de agua fría y caliente
- Sistema de filtración multinivel
- Uso de gas refrigerante seguro para la capa de ozono
</t>
  </si>
  <si>
    <t>Dispensador de agua (Compra)</t>
  </si>
  <si>
    <t>Dispensador de agua con botellón (Arrendamiento)</t>
  </si>
  <si>
    <t xml:space="preserve">- Dispensador de agua fría y caliente
- Uso de gas refrigerante seguro para la capa de ozono
</t>
  </si>
  <si>
    <t>Dispensador de agua con botellón (Compra)</t>
  </si>
  <si>
    <t>Greca para tintos 1 (Arrendamiento)</t>
  </si>
  <si>
    <t>- Eléctrica de 110 v
- Cuerpo elaborada en lámina de acero inoxidable de calibre 24 como mínimo
- Resistencias elaboradas en cobre
- Terminales elaboradas en cobre remplazables con soldadura
- Mínimo dos servicios
- Con su respectivo filtro y aro
 - Con capacidad para 30 tintos</t>
  </si>
  <si>
    <t>Greca para tintos 2 (Arrendamiento)</t>
  </si>
  <si>
    <t>- Eléctrica de 110 v
- Cuerpo elaborada en lámina de acero inoxidable de calibre 24 como mínimo, grado alimento
- Resistencias elaboradas en cobre
- Terminales elaboradas en cobre remplazables sin soldadura
- Mínimo 2 servicios
 -Con su respectivo filtro y aro
- Con capacidad para 60 tintos</t>
  </si>
  <si>
    <t>- Eléctrica de 110 v
- Cuerpo elaborada en lámina de acero inoxidable de calibre 24 como mínimo, grado alimento
- Resistencias elaboradas en cobre
- Terminales elaboradas en cobre remplazables sin soldadura
- Mínimo dos servicios
 -Con su respectivo filtro y aro
 - Con capacidad para 120 tintos</t>
  </si>
  <si>
    <t>Máquina de filtrado para café (Compra)</t>
  </si>
  <si>
    <t>- Cafetera de método filtrado de café por goteo con conexión directamente a la red de agua o con opción de usarse completamente portátil sin requerir conexión directa a la red de agua
- Grifo para dispensar agua caliente
- Capacidad para termos de 1.9 a 3L, capacidad de 14 litros hora
- Incluye termo con capacidad de mantener la bebida caliente, conservando la calidad de la taza de café durante mínimo 3 horas
- Revestimiento de acero inoxidable con bomba tipo dispensador 
- Capacidad de 2,5 0 3,0 litros.</t>
  </si>
  <si>
    <t>Horno microondas (Arrendamiento)</t>
  </si>
  <si>
    <t>- Potencia mínima de 900 w
- Tamaño mínimo de 30 cm de ancho por 25 cm de alto por 35 cm de profundidad.
- Con bandera giratoria de cristal templado
- Con programas automáticos</t>
  </si>
  <si>
    <t>- Potencia mínima de 1000 w
- Tamaño mínimo de 30 cm de ancho por 30 cm de alto por 40 cm de profundidad.
- Descongelamiento automático
- Con programas automáticos</t>
  </si>
  <si>
    <t>- De dos puestos
- Lámina esmaltada
- Eléctrica
- Con perilla para graduar mínimo 3 niveles de calor</t>
  </si>
  <si>
    <t>Estufa 1 (Compra)</t>
  </si>
  <si>
    <t>Estufa 2 (Arrendamiento)</t>
  </si>
  <si>
    <t>- De dos puestos
- Lámina esmaltada- A gas
- Con perilla y quemador para graduar la llama
- Con parrilla</t>
  </si>
  <si>
    <t>Estufa 2 (Compra)</t>
  </si>
  <si>
    <t>- De dos puestos
- Lámina esmaltada
- A gas
- Con perilla y quemador para graduar la llama
- Con parrilla</t>
  </si>
  <si>
    <t>Extensión eléctrica 1 (Compra)</t>
  </si>
  <si>
    <t>- De mínimo 25 metros de longitud 
- Tipo industrial
- Recubierta en plástico PVC
- Con clavijas
- Calibre 12</t>
  </si>
  <si>
    <t>Extensión eléctrica 1 (Arrendamiento)</t>
  </si>
  <si>
    <t>Extensión eléctrica 2 (Compra)</t>
  </si>
  <si>
    <t>- De mínimo 30 metros de longitud
- Recubierta en plástico PVC
- Con clavijas
- Tipo industrial
- Calibre 12</t>
  </si>
  <si>
    <t>Aspiradora 1 (Arrendamiento)</t>
  </si>
  <si>
    <t>- De uso industrial para aspirado en seco y húmedo
- Motor con potencia 1200 w y 1400 w
- Capacidad entre 15 y 20 litros
- Cable de potencia con longitud mínima de 5m
- Accesorios mínimos: manguera puntera, 2 tubos para extensión, cepillos para tapizados</t>
  </si>
  <si>
    <t>- De uso industrial para aspirado en seco y húmedo
- Motor con potencia entre 1200 w y 1400 w
- Capacidad entre 45 y 55 litros
- Cable de potencia con longitud mínima de 5m
- Accesorios mínimos: manguera puntera, 2 tubos para extensión, cepillos para tapizados</t>
  </si>
  <si>
    <t>- De uso industrial
- Motores con potencia mínima de 1,5 hp y velocidad mínima de 175 rpm.
- Con manijas dobles
- Con interruptor de apagado de seguridad
- Diámetro mínimo de 16"
- Cable de potencia con longitud mínima de 8m
- Accesorios mínimos portapad, cepillo suave y duro</t>
  </si>
  <si>
    <t xml:space="preserve">Unidad </t>
  </si>
  <si>
    <t>Lavabrilladora de pisos 2 (Arrendamiento)</t>
  </si>
  <si>
    <t>- De uso industrial
- Motores con potencia mínima de 1,5 hp y velocidad mínima de 175 rpm.
- Con manijas dobles
- Con interruptor de apagado de seguridad
- Diámetro mínimo de 20"
- Cable de potencia con longitud mínima de 8m
- Accesorios mínimos portapad, cepillo suave y duro</t>
  </si>
  <si>
    <t>- De uso industrial
- Motores con potencia mínima de 1,5 hp y velocidad mínima de 1500 rpm.
- Con manijas dobles
- Con interruptor de apagado de seguridad
- Diámetro mínimo de 20"
- Cable de potencia con longitud mínima de 8m
- Accesorios mínimos - portapad</t>
  </si>
  <si>
    <t>Lavadora de alfombras y tapetes 1 (Arrendamiento)</t>
  </si>
  <si>
    <t xml:space="preserve"> - Motor con potencia de mínimo 1100 w y velocidad mínima de 175 revoluciones por minuto.
- Capacidad mínima de 5 litros
- Cable de potencia con longitud mínima de 8m
- Para lavar en seco o a vapor
- Diámetro mínimo de 16"</t>
  </si>
  <si>
    <t>Lavadora de alfombras y tapetes 2 (Arrendamiento)</t>
  </si>
  <si>
    <t xml:space="preserve"> - Motor con potencia de mínimo 1100 w y velocidad mínima de 175 revoluciones por minuto.
- Capacidad mínima de 5 litros
- Cable de potencia con longitud mínima de 8m
- Para lavar en seco o a vapor
- Diámetro mínimo de 20"</t>
  </si>
  <si>
    <t xml:space="preserve"> - Motor eléctrico y potencia de mínimo 1.5 Kw - 1.450 RPM y entre 2.5 HP y 3.5 HP.
 - Presión de salida de agua entre 900 psi y 1900 psi.
 - Con ruedas</t>
  </si>
  <si>
    <t xml:space="preserve"> - Potenciado por motor a gasolina o eléctrico inalámbrico
 - Caudal mínimo de 380 cfm / 645m3/h
 - Autonomía mínima de 30 minutos
 - Intensidad máxima de sonido de 100dB
 - Incluye combustible para su funcionamiento (Máximo 3 galones)</t>
  </si>
  <si>
    <t>Sonda para inodoro (Arrendamiento)</t>
  </si>
  <si>
    <t>-Sonda de mínimo 3''
-Cubierta de vinilo para proteger la porcelana.
- Cable de 1/2" (12,7 mm) con núcleo interno recubierto por compresión, resistente al retorcimiento.
-Mangos grandes y de diseño ergonómico.
-Funcional en inodoros ahorradores de agua
-Peso entre 1,9 kg y 2,5 kg</t>
  </si>
  <si>
    <t>Sonda para inodoro (Compra)</t>
  </si>
  <si>
    <t>Girador Manual (Arrendamiento)</t>
  </si>
  <si>
    <t>-Para destapar desagües entre 1/2" a 1 1/2".
-Collar antideslizante que agarra y suelta el cable
-Cable de núcleo hueco de mpinimo 5/16" × 25 pies (7,6 m) con barrena de cabeza de bulbo.
-Tambor rotativo de plástico moldeado
-Diseño de tambor abierto que permite el acceso al cable</t>
  </si>
  <si>
    <t>Girador Manual (Compra)</t>
  </si>
  <si>
    <t>Sonda para fregaderos (Arrendamiento)</t>
  </si>
  <si>
    <t>Sonda Eléctrica para desagües de 3/4” (20 mm) a 2-1/2” (64 mm)
-El equipo propulsor de velocidad variable gira el cable a 0-600 RPM.
-Capacidad del tambor: 50 pies (15 m) de 5⁄16" (8 mm) o 35 pies (11 m) de 3⁄8" (10 mm).
-El núcleo interior revestido de vinilo impide que se oxide por contacto con el resorte.</t>
  </si>
  <si>
    <t>Sonda para fregaderos (Compra)</t>
  </si>
  <si>
    <t>-Cuenta con una cuchilla de 32 a 38 cm.
-Chasis de acero con recolector o salida lateral.
-Ruedas de 135 mm
-Con  potencia entre 5 hp a 25 hp
-Ancho de corte de 18 a 183 cm.
-Peso entre 10 kg y 13,5 kg
-Tiene manilla de seguridad
-Incluye combustible para su funcionamiento (Máximo 3 galones)</t>
  </si>
  <si>
    <t>Cortadora de cesped  (Compra)</t>
  </si>
  <si>
    <t>-Cuenta con una cuchilla de 32 a 38 cm.
-Chasis de acero con recolector o salida lateral.
-Ruedas de 135 mm
-Con  potencia entre 5 hp a 25 hp
-Ancho de corte de 18 a 183 cm.
-Peso entre 10 kg y 13,5 kg
-Tiene manilla de seguridad</t>
  </si>
  <si>
    <t xml:space="preserve"> -Guadaña de Eje Rígido
 - Viene cilindrada con apróximadamente 30 a 51,6 cm3.
-Peso promedio entre 6,5 Kg y 7,7 Kg.
-Cuchilla de 80 puntas
-Capacidad del tanque de combustible entre 0,65 Lt y 1 Lt.
-Cuenta con un sistema de arranque manual.
-Cuenta con un sistema de ignición electrónico
 - Incluye el combustible para su funcioamiento (Máximo 3 galones)</t>
  </si>
  <si>
    <t>TOTAL FACTURA INSUMOS MES ENERO</t>
  </si>
  <si>
    <t>TOTAL FACTURACION INSUMOS ADICIONALES 10%</t>
  </si>
  <si>
    <t>TOTAL FACTURACION INSUMOS OC</t>
  </si>
  <si>
    <t>Precio unitario 2026</t>
  </si>
  <si>
    <t>Precio Unitario con Descuento 2026</t>
  </si>
  <si>
    <t>Valor descuento OC</t>
  </si>
  <si>
    <t>Aumento 2026</t>
  </si>
  <si>
    <t>PRECIO FULL 2026</t>
  </si>
  <si>
    <t>TOTAL ARRENDAMIENTOS POR SEDE 2026</t>
  </si>
  <si>
    <t>NETO 2026</t>
  </si>
  <si>
    <t>Operario de mantenimiento</t>
  </si>
  <si>
    <t>Coordinador de tiempo completo</t>
  </si>
  <si>
    <t>ITEMS</t>
  </si>
  <si>
    <t xml:space="preserve"> </t>
  </si>
  <si>
    <t>No</t>
  </si>
  <si>
    <t>FORMATO DE COTIZACIÓN BIENES DE ASEO Y CAFETERÍA</t>
  </si>
  <si>
    <t>3. Bienes de Aseo y Cafetería</t>
  </si>
  <si>
    <t>Regional</t>
  </si>
  <si>
    <t>TABLA RESUMEN</t>
  </si>
  <si>
    <t>Proveedor</t>
  </si>
  <si>
    <t>Tipo de Item</t>
  </si>
  <si>
    <t>Diligenciados</t>
  </si>
  <si>
    <t>Observaciones</t>
  </si>
  <si>
    <t>CON precio piso (Filas blancas)</t>
  </si>
  <si>
    <t>SIN precio piso (Filas azules)</t>
  </si>
  <si>
    <t>Total items de la Solicitud</t>
  </si>
  <si>
    <t>A. Insumos</t>
  </si>
  <si>
    <t>Detalle Sede</t>
  </si>
  <si>
    <t>Precio PISO</t>
  </si>
  <si>
    <t>Sede 1</t>
  </si>
  <si>
    <t>Sede 2</t>
  </si>
  <si>
    <t>Sede 3</t>
  </si>
  <si>
    <t>Sede 4</t>
  </si>
  <si>
    <t>Sede 5</t>
  </si>
  <si>
    <t>Sede 6</t>
  </si>
  <si>
    <t>Sede 7</t>
  </si>
  <si>
    <t>Sede 8</t>
  </si>
  <si>
    <t>Sede 9</t>
  </si>
  <si>
    <t>Sede 10</t>
  </si>
  <si>
    <t>Sede 11</t>
  </si>
  <si>
    <t>Sede 12</t>
  </si>
  <si>
    <t>Sede 13</t>
  </si>
  <si>
    <t>Sede 14</t>
  </si>
  <si>
    <t>Sede 15</t>
  </si>
  <si>
    <t>Sede 16</t>
  </si>
  <si>
    <t>Sede 17</t>
  </si>
  <si>
    <t>Sede 18</t>
  </si>
  <si>
    <t>Sede 19</t>
  </si>
  <si>
    <t>Sede 20</t>
  </si>
  <si>
    <t>Sede 21</t>
  </si>
  <si>
    <t>Sede 22</t>
  </si>
  <si>
    <t>Sede 23</t>
  </si>
  <si>
    <t>Sede 24</t>
  </si>
  <si>
    <t>Sede 25</t>
  </si>
  <si>
    <t>Si</t>
  </si>
  <si>
    <t xml:space="preserve"> -   </t>
  </si>
  <si>
    <t>- Con agente(s) tensoactivo(s) principal(es) con efecto limpiador y desengrasante en una concentración mínima del 8%.</t>
  </si>
  <si>
    <t>- Disponible en mínimo (2) dos fragancias</t>
  </si>
  <si>
    <t>-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</si>
  <si>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 Debe contener concentraciones de fósforo iguales o inferiores a 0.65% de fósforo (Resolución 0689 de 2016)</t>
  </si>
  <si>
    <t>- Con agente(s) tensoactivo(s) principal(es) con efecto limpiador y desengrasante en una concentración mínima del 15%.</t>
  </si>
  <si>
    <t xml:space="preserve"> - Disponible en mínimo (2) dos fragancias</t>
  </si>
  <si>
    <t>- El envase debe estar correctamente etiquetados bajo los parámetros establecidos en el sistema globalmente armonizado (Decreto 1496 de 2018) indicando: nombre comercial del producto, pictogramas de los compuestos peligrosos si aplica e instrucciones de uso.</t>
  </si>
  <si>
    <t>- Todo tipo de uso</t>
  </si>
  <si>
    <t>- Biodegradable</t>
  </si>
  <si>
    <t>- No debe contener PVC o Poliestireno expandido u otros plásticos de un solo uso tanto en el envase como en el embalaje.</t>
  </si>
  <si>
    <t>Barra, unidad con peso mínimo de 250 g en</t>
  </si>
  <si>
    <t>envoltura individual</t>
  </si>
  <si>
    <t>-Con agente(s) tensoactivo(s) pincipal(es) con efecto limpiador, pulidor y desengrasante</t>
  </si>
  <si>
    <t>- Con agente activo mínimo del 5%</t>
  </si>
  <si>
    <t>- Jabón de tocador para manos en espuma</t>
  </si>
  <si>
    <t>- Líquido para manos en bolsa para dispensador spray y con boquilla especial de dispensador</t>
  </si>
  <si>
    <t>- Tapa tipo válvula, para dispensador, antibacterial y antiséptico</t>
  </si>
  <si>
    <t>- Con agente limpiador en una concentración mínima del 6%</t>
  </si>
  <si>
    <t>- Con agente humectante en una concentración mínima del 3%</t>
  </si>
  <si>
    <t>- Disponible en múltiples fragancias</t>
  </si>
  <si>
    <t>- Producto biodegradable basado en ingredientes orgánicos</t>
  </si>
  <si>
    <t>- Elaborado en material reciclable</t>
  </si>
  <si>
    <t>- No debe contener PVC, Poliestireno expandido u otros plásticos de un solo uso tanto en el envase como en el embalaje.</t>
  </si>
  <si>
    <t>- pH entre 5,5 a 7</t>
  </si>
  <si>
    <t>- Con agente(s) tensoactivo(s) principal(es) con efecto limpiador en una concentración mínima del 8%</t>
  </si>
  <si>
    <t>- Apariencia: Líquido transparente</t>
  </si>
  <si>
    <t>- Color y olor: De acuerdo a la fragancia</t>
  </si>
  <si>
    <t>- Producto biodegradable que no afectas la capa de ozono</t>
  </si>
  <si>
    <t>- Solubilidad: Total en agua</t>
  </si>
  <si>
    <t>- PH: 7.5 - 8.5</t>
  </si>
  <si>
    <t>- Composición: Tensoactivos, espesante, coadyuvante, colorante</t>
  </si>
  <si>
    <t>- No debe contener PVC, poliestireno expandido u otros plásticos de un solo uso tanto en el envase como en el embalaje.</t>
  </si>
  <si>
    <t xml:space="preserve">$-   </t>
  </si>
  <si>
    <t xml:space="preserve"> $-   </t>
  </si>
  <si>
    <t>- Con agente(s) tensoactivo(s) principal(es) con efecto limpiador y desengrasante en una concentración mínima del 10%</t>
  </si>
  <si>
    <t>- Con agente(s) principal(es) con efecto limpiador y desengrasante en una concentración mínima del 4%</t>
  </si>
  <si>
    <t>- Disponible mínimo en dos (2) fragancias</t>
  </si>
  <si>
    <t xml:space="preserve"> - El envase debe estar  correctamente etiquetados bajo los parámetros establecidos en el sistema globalmente armonizado indicando: nombre comercial del producto, pictogramas de los compuestos peligrosos e instrucciones de uso</t>
  </si>
  <si>
    <t>- Solución con una concentración mínima del 5%</t>
  </si>
  <si>
    <t xml:space="preserve"> - El  envase del producto deberá estar correctamente etiquetado, indicando: nombre comercial del producto, pictogramas de los compuestos peligrosos e instrucciones de uso</t>
  </si>
  <si>
    <t>Líquido, en recipiente plástico con capacidad</t>
  </si>
  <si>
    <t>mínima de 3.785 ml</t>
  </si>
  <si>
    <t>- Con agente(s) principal(es) con efecto limpiador en una concentración mínima del 8%</t>
  </si>
  <si>
    <t xml:space="preserve"> - El envase debe estar  correctamente etiquetado: nombre comercial del producto, pictogramas de los compuestos peligrosos e instrucciones de uso</t>
  </si>
  <si>
    <t>- Con agentes limpiadores y abrillantadores en una concentración mínima del 5%</t>
  </si>
  <si>
    <t>- De color oscuro para coayudar a cubrir rasguños en maderas oscuras</t>
  </si>
  <si>
    <t>En recipiente plástico</t>
  </si>
  <si>
    <t>con capacidad mínima de 200 ml</t>
  </si>
  <si>
    <t>- Polimérica autobrillante.</t>
  </si>
  <si>
    <t>- Con polímeros acrílicos, nivelantes y plastificantes.</t>
  </si>
  <si>
    <t>- Neutra (para pisos de todos los colores)</t>
  </si>
  <si>
    <t>- Contenido mínimo de sólidos del 10%</t>
  </si>
  <si>
    <t>- Polimérico autobrillante.</t>
  </si>
  <si>
    <t>- Contenido mínimo de sólidos del 20%</t>
  </si>
  <si>
    <t>- Contenido mínimo de sólidos del 8%</t>
  </si>
  <si>
    <t>Líquido, en recipiente</t>
  </si>
  <si>
    <t>plástico con capacidad mínima de 3.785 ml</t>
  </si>
  <si>
    <t>- Con agente activo alcalino en una concentración mínima del 9%</t>
  </si>
  <si>
    <t>- pH entre 11 y 14</t>
  </si>
  <si>
    <t>- Jabón multiusos</t>
  </si>
  <si>
    <t xml:space="preserve"> - PH Neutro,</t>
  </si>
  <si>
    <t xml:space="preserve"> - No corrosivo ni tóxico</t>
  </si>
  <si>
    <t>- Solución con agentes desinfectantes, desmanchadores y desengrasantes  en concentración mínima del 15%.</t>
  </si>
  <si>
    <t>- Biodegradable mínimo en un 95%</t>
  </si>
  <si>
    <t>- Con agentes con efecto limpiador, pulidor y brillador.</t>
  </si>
  <si>
    <t>- Para todo tipo de metales</t>
  </si>
  <si>
    <t>- Solución con alcohol etílico y solventes.</t>
  </si>
  <si>
    <t>- Con fragancia en una concentración del 1,5%</t>
  </si>
  <si>
    <t>- En múltiples fragancias (Mínimo 5 tipos de fragancias)</t>
  </si>
  <si>
    <t>- En múltiples fragancias</t>
  </si>
  <si>
    <t>- libre de CFC</t>
  </si>
  <si>
    <t xml:space="preserve"> - Envase correctamente etiquetado bajo los parámetros establecidos indicando: nombre comercial del producto, pictogramas de los compuestos peligrosos e instrucciones de uso.</t>
  </si>
  <si>
    <t>- Para eliminar insectos rastreros.</t>
  </si>
  <si>
    <t>-  Con acción residual hasta por 4 semanas o de larga duración</t>
  </si>
  <si>
    <t>- Sin fuertes olores químicos</t>
  </si>
  <si>
    <t>- Libre de CFC</t>
  </si>
  <si>
    <t>Líquido, en aerosol seguro para la capa de ozono con capacidad</t>
  </si>
  <si>
    <t>mínima de 350 ml</t>
  </si>
  <si>
    <t>- Para eliminar insectos voladores</t>
  </si>
  <si>
    <t>- En tela de toalla fileteada</t>
  </si>
  <si>
    <t>- Color blanco sin estampado</t>
  </si>
  <si>
    <t>- Tamaño mínimo de 45cm de largo por 45cm de ancho.</t>
  </si>
  <si>
    <t>- En tela fileteada</t>
  </si>
  <si>
    <t xml:space="preserve"> -  100% algodón y fibra natural</t>
  </si>
  <si>
    <t>-Tamaño mínimo de 100 cm de largo por 70 cm de ancho</t>
  </si>
  <si>
    <t xml:space="preserve"> - 100% algodón y fibra natural</t>
  </si>
  <si>
    <t xml:space="preserve"> - Color rojo sin estampado</t>
  </si>
  <si>
    <t xml:space="preserve"> -Tamaño mínimo de 100 cm de largo por 70 cm de ancho</t>
  </si>
  <si>
    <t>- Elaborado  en microfibras</t>
  </si>
  <si>
    <t xml:space="preserve"> - Color blanco</t>
  </si>
  <si>
    <t xml:space="preserve"> - Tamaño mínimo de 100 cm de largo por 70 cm de ancho</t>
  </si>
  <si>
    <t>- Retira el polvo sin dejar residuos ni pelusas</t>
  </si>
  <si>
    <t>- Antibacterial reutilizable</t>
  </si>
  <si>
    <t>- Tela con microporos</t>
  </si>
  <si>
    <t>- Tamaño mínimo de 58 cm de largo por 33 cm de ancho</t>
  </si>
  <si>
    <t>- Espuma enmallada</t>
  </si>
  <si>
    <t>- Tamaño mínimo de 7 cm de largo por 10 cm de ancho</t>
  </si>
  <si>
    <t>- Doble uso (material de esponjilla blanda y abrasiva)</t>
  </si>
  <si>
    <t>- No debe contener PVC o Poliestireno expandido u otros plásticos de un solo uso tanto en el envase como en el embalaje</t>
  </si>
  <si>
    <t>- Abrasiva</t>
  </si>
  <si>
    <t>- Tamaño mínimo de 9 cm de largo por 12 cm de</t>
  </si>
  <si>
    <t>- Elaborada con fibra de acero inoxidable para dar brillo</t>
  </si>
  <si>
    <t>- Tamaño mínimo de 5 cm de largo por 5 cm de ancho</t>
  </si>
  <si>
    <t>- Elaborada con alambre de acero inoxidable</t>
  </si>
  <si>
    <t>- Cerdas suaves elaboradas con PET calibre entre 0,3 y 0,4 mm.</t>
  </si>
  <si>
    <t>- Área de barrido mínima de 25 cm de largo por 8 cm de ancho por 10 cm de alto</t>
  </si>
  <si>
    <t>- Material de base en plástico con acople tipo rosca</t>
  </si>
  <si>
    <t>- Cerdas duras elaboradas con PET calibre entre 0,4 y 0,6 mm.</t>
  </si>
  <si>
    <t>- Área de barrido mínima de 35 cm de largo por 8 cm de ancho por 10 cm de alto</t>
  </si>
  <si>
    <t xml:space="preserve">-   </t>
  </si>
  <si>
    <t>- Extensión mínima de 140 cm</t>
  </si>
  <si>
    <t xml:space="preserve"> -Acople plástico o rosca para palos de escoba</t>
  </si>
  <si>
    <t>- Para pisos</t>
  </si>
  <si>
    <t>- Cuerpo elaborado en plástico</t>
  </si>
  <si>
    <t>- Cerdas duras en fibra plástica</t>
  </si>
  <si>
    <t>- Tamaño mínimo de 23 cm de largo por 6 cm de ancho por 7 cm de alto.</t>
  </si>
  <si>
    <t>- Mango metálico con una extensión mínima de</t>
  </si>
  <si>
    <t>140 cm</t>
  </si>
  <si>
    <t>- Tamaño mínimo de 35 cm de largo por 6 cm de ancho por 7 cm de alto.</t>
  </si>
  <si>
    <t>- Elaborado con hilaza de algodón natural</t>
  </si>
  <si>
    <t>- Mecha con peso mínimo de 435 gr y extensión mínima de 32 cm de largo</t>
  </si>
  <si>
    <t>- Acople plástico o rosca para palos de escoba</t>
  </si>
  <si>
    <t>- Cerdas duras elaboradas en fibras plásticas</t>
  </si>
  <si>
    <t>- Extensión mínima de las cerdas es de 2,5 cm</t>
  </si>
  <si>
    <t>- Base y mango elaborados en plástico</t>
  </si>
  <si>
    <t>- Mango con longitud mínima de 33 cm (incluida la medida del cepillo)</t>
  </si>
  <si>
    <t>- Para brillo</t>
  </si>
  <si>
    <t>- Diámetro mínimo de 16 pulgadas</t>
  </si>
  <si>
    <t>- Rojo o blanco</t>
  </si>
  <si>
    <t>- Para remoción</t>
  </si>
  <si>
    <t>- Café o negro</t>
  </si>
  <si>
    <t>- Diámetro mínimo de 20 pulgadas</t>
  </si>
  <si>
    <t>- Elaborado en hilaza de algodón</t>
  </si>
  <si>
    <t>- Elaborada en polietileno de baja densidad</t>
  </si>
  <si>
    <t>- De color negro</t>
  </si>
  <si>
    <t>- Calibre de mínimo 1</t>
  </si>
  <si>
    <t>- Tamaño de 40 cm de ancho por 55 cm de largo</t>
  </si>
  <si>
    <t>- Calibre de mínimo 2</t>
  </si>
  <si>
    <t>- Tamaño de 70 cm de ancho por 90 cm de largo</t>
  </si>
  <si>
    <t>- De color verde</t>
  </si>
  <si>
    <t>- De color blanco</t>
  </si>
  <si>
    <t>- Calibre de mínimo 3</t>
  </si>
  <si>
    <t>- Tamaño de 80 cm de ancho por 110 cm de largo</t>
  </si>
  <si>
    <t>-Calibre de mínimo 3</t>
  </si>
  <si>
    <t>- Tipo doméstico</t>
  </si>
  <si>
    <t>- Elaborados en látex</t>
  </si>
  <si>
    <t>- Calibre mínimo de 18</t>
  </si>
  <si>
    <t>- Tallas 7 a 9 o S a XL</t>
  </si>
  <si>
    <t>- Color amarillo</t>
  </si>
  <si>
    <t>- Color negro</t>
  </si>
  <si>
    <t>- Calibre mínimo de 25</t>
  </si>
  <si>
    <t>- Color rojo</t>
  </si>
  <si>
    <t>- Elaborados en látex desechable (tipo cirugía)</t>
  </si>
  <si>
    <t>- Empovaldos</t>
  </si>
  <si>
    <t>- Tallas XS a XXL</t>
  </si>
  <si>
    <t>- Elaborados en carnaza</t>
  </si>
  <si>
    <t>- Elaborados en hilaza</t>
  </si>
  <si>
    <t>- Elaborado en tela no tejida</t>
  </si>
  <si>
    <t>- Desechable</t>
  </si>
  <si>
    <t>- Con tiras elásticas</t>
  </si>
  <si>
    <t>- Rollo con longitud mínima de 20 metros</t>
  </si>
  <si>
    <t xml:space="preserve"> - Doble hoja blanca</t>
  </si>
  <si>
    <t xml:space="preserve"> - Sin fragancia</t>
  </si>
  <si>
    <t>- Rollo con longitud mínima de 250 metros</t>
  </si>
  <si>
    <t>- Doble hoja de color natural</t>
  </si>
  <si>
    <t>- Sin fragancia</t>
  </si>
  <si>
    <t>- Toallas interdobladas, paquete con mínimo 150 unidades</t>
  </si>
  <si>
    <t>- Doble hoja con un tamaño mínimo de 20 cm de largo por 15 cm de ancho</t>
  </si>
  <si>
    <t xml:space="preserve"> - Hoja color blanco</t>
  </si>
  <si>
    <t>- Toallas con precorte</t>
  </si>
  <si>
    <t>- Rollo con longitud mínima de 100 metros</t>
  </si>
  <si>
    <t>- Doble hoja con tamaño mínimo de 15 cms de ancho</t>
  </si>
  <si>
    <t>- Color Blanco</t>
  </si>
  <si>
    <t>- Doble hoja</t>
  </si>
  <si>
    <t>- Color blanco</t>
  </si>
  <si>
    <t>- Elaborado en cartón 97% biodegradable</t>
  </si>
  <si>
    <t>- Capacidad mínima de 4 oz</t>
  </si>
  <si>
    <t xml:space="preserve"> - Capacidad mínima de 6 oz</t>
  </si>
  <si>
    <t>- Capacidad mínima de 9 oz</t>
  </si>
  <si>
    <t>- Mezcladores  elaborados en madera y/o apartir de recursos renovables como la caña de azucar y/o almidón de maíz</t>
  </si>
  <si>
    <t>- Longitud mínima de 11 cm</t>
  </si>
  <si>
    <t>- Tipo cafetería</t>
  </si>
  <si>
    <t xml:space="preserve"> - Dobe hoja</t>
  </si>
  <si>
    <t>- Dimensiones mínimas de 20 cm de largo y 12 cm de ancho</t>
  </si>
  <si>
    <t>- 100% Biodegradable</t>
  </si>
  <si>
    <t>- Elaborado a base de papel reciclado no clorado</t>
  </si>
  <si>
    <t>- Elaborada en tela</t>
  </si>
  <si>
    <t>- Para greca</t>
  </si>
  <si>
    <t>- Capacidad de media libra</t>
  </si>
  <si>
    <t>- Capacidad de una 1 libra</t>
  </si>
  <si>
    <t xml:space="preserve">- Cepillo para lavado y fregado de grecas. </t>
  </si>
  <si>
    <t>- Base y mango elaborados en alambre</t>
  </si>
  <si>
    <t xml:space="preserve">- Térmico, con bomba tipo dispensador. Portatil. </t>
  </si>
  <si>
    <t xml:space="preserve"> - Bomba manual para dispensar la bebida. </t>
  </si>
  <si>
    <t xml:space="preserve"> - Acero inoxidable y plastico.</t>
  </si>
  <si>
    <t xml:space="preserve"> - Agarradera plastica, tapa con empaque, bomba manual.</t>
  </si>
  <si>
    <t xml:space="preserve"> - Capacidad mínima de 3 litros</t>
  </si>
  <si>
    <t xml:space="preserve">- 100% café tostado y molido.  </t>
  </si>
  <si>
    <t xml:space="preserve">- Tostión media.                                         </t>
  </si>
  <si>
    <t>- Denominación de Origen (Anexo 6)</t>
  </si>
  <si>
    <t xml:space="preserve">- Empacada en bolsa de polipropileno aluminizada resistente a la humedad y al oxígeno. </t>
  </si>
  <si>
    <t>- Debe cumplir con las Resoluciones 333 de 2011 y 2674 de 2013 hasta la entrada en vigencia de la Resolución 810 de 2021 y aquellas que la modifiquen, adicionen o deroguen.</t>
  </si>
  <si>
    <t>- Para cambio de marca, se requiere certificar la cadena de distribución.</t>
  </si>
  <si>
    <t>- No láctea</t>
  </si>
  <si>
    <t>- Debe cumplir con Resolución 333 de 2011 sobre rotulado y etiquetado nutricional y las normas que la modifiquen</t>
  </si>
  <si>
    <t>- Blanca</t>
  </si>
  <si>
    <t>- Empaque elaborado en materiales atóxicos</t>
  </si>
  <si>
    <t>- Contiene sobres de mínimo 6g</t>
  </si>
  <si>
    <t>- Debe cumplir con Resolución 2492 de 2022 sobre rotulado y etiquetado nutricional y las normas que la modifiquen</t>
  </si>
  <si>
    <t>- Debe cumplir con la Resolución 779 de 2006</t>
  </si>
  <si>
    <t>- Mínimo 12  meses de vida útil desde la fecha de fabricación</t>
  </si>
  <si>
    <t>- Sabores: Naranja, Jengibre, Papayuela, Frutos rojos, Maracuyá, Limoncillo (Entrega mínima de 3 sabores)</t>
  </si>
  <si>
    <t>- 100% natural</t>
  </si>
  <si>
    <t>- Sabores: Papayuela, Mora, Maracuya, Uchuva, Uva, Fresa, Piña, Durazno, Naranja, Manzana y Arandano (Entrega mínima de 3 sabores)</t>
  </si>
  <si>
    <t xml:space="preserve"> - Cerdas duras en fibra plástica</t>
  </si>
  <si>
    <t xml:space="preserve"> - Largo mínimo de 140 cm</t>
  </si>
  <si>
    <t>- Mopa elaborada en algodón</t>
  </si>
  <si>
    <t>- Área de barrido mínima de 90 cm de largo por 16cm de ancho</t>
  </si>
  <si>
    <t>- Armazón y mango metálico</t>
  </si>
  <si>
    <t>- Área de barrido mínima de 60 cm de largo por 16cm de ancho</t>
  </si>
  <si>
    <t>- Área de barrido mínima de 90 cm de largo por 16 cm de ancho</t>
  </si>
  <si>
    <t>- Área de barrido mínima de 60 cm de largo por 16 cm de ancho</t>
  </si>
  <si>
    <t>- Tipo campana</t>
  </si>
  <si>
    <t>- Chupa elaborada en caucho</t>
  </si>
  <si>
    <t>- Diámetro mínimo de 12 cm</t>
  </si>
  <si>
    <t>- Mango elaborado en madera</t>
  </si>
  <si>
    <t>- Mango con longitud mínima de 33 cm</t>
  </si>
  <si>
    <t>- Fibras sintéticas</t>
  </si>
  <si>
    <t>- Mango de plástico</t>
  </si>
  <si>
    <t>- Largo total mínimo de 65 cm</t>
  </si>
  <si>
    <t>- Electrostático</t>
  </si>
  <si>
    <t>- Barra dentada metálica con mínimo 18 dientes</t>
  </si>
  <si>
    <t>- Mango metálico plastificado con longitud mínima de 120 cm</t>
  </si>
  <si>
    <t>- Elaborado en plástico</t>
  </si>
  <si>
    <t>- Con banda de goma y dientas barrescobas</t>
  </si>
  <si>
    <t>- Mango con longitud mínima de 70 cm</t>
  </si>
  <si>
    <t>- Reutilizable</t>
  </si>
  <si>
    <t>- Capacidad mínima de 500 cc</t>
  </si>
  <si>
    <t>- con pistola</t>
  </si>
  <si>
    <t>- Gasolina</t>
  </si>
  <si>
    <t>- Para cortadora de césped, sopladora de hojas y guadañas</t>
  </si>
  <si>
    <t>- Para limpiar vidrios</t>
  </si>
  <si>
    <t>- Con banda de goma con longitud mínima de 50 cm.</t>
  </si>
  <si>
    <t>- Mango metálico extensible con longitud mínima</t>
  </si>
  <si>
    <t>de 60 cm y máxima de 150 cm</t>
  </si>
  <si>
    <t>- Para escurrir pisos</t>
  </si>
  <si>
    <t>-Con banda de goma con longitud mínima de 50 cm.</t>
  </si>
  <si>
    <t>- Capacidad mínima de 10 litros</t>
  </si>
  <si>
    <t>- Con manija móvil</t>
  </si>
  <si>
    <t>- Con "pico" antiderrames</t>
  </si>
  <si>
    <t>- Disponibles en diferentes colores</t>
  </si>
  <si>
    <t xml:space="preserve">- Marcado de acuerdo con la norma ISO 11469 y ISO 1043. </t>
  </si>
  <si>
    <t>-Pocillo y plato de porcelana blanca para café.</t>
  </si>
  <si>
    <t>- Plato de mínimo 13 cm de diámetro y pocillo de mínimo 170 cc</t>
  </si>
  <si>
    <t>- No se debe rayar con el uso de los cubiertos y</t>
  </si>
  <si>
    <t>debe ser apta para uso en horno microondas.</t>
  </si>
  <si>
    <t>- Elaborada en acero inoxidable</t>
  </si>
  <si>
    <t>- Sin diseño</t>
  </si>
  <si>
    <t>- Dimensiones mínimas de 37 cm de largo por 27 cm de ancho</t>
  </si>
  <si>
    <t>- Dimensiones mínimas de 50 cm de largo por 33 cm de ancho</t>
  </si>
  <si>
    <t>- Elaborada en aluminio</t>
  </si>
  <si>
    <t>- Capacidad mínima de 2 litros</t>
  </si>
  <si>
    <t>- Metálico</t>
  </si>
  <si>
    <t>- Plegable</t>
  </si>
  <si>
    <t xml:space="preserve"> - Capacidad mínima de 24 litros</t>
  </si>
  <si>
    <t xml:space="preserve"> - Con cuatro ruedas y manija de escurridor</t>
  </si>
  <si>
    <t>- Mínimo dos estantes para distribución de bebidas</t>
  </si>
  <si>
    <t>- Tamaño mínimo de 80 cm de largo por 47 cm de ancho por 90 cm de alto</t>
  </si>
  <si>
    <t>- Cuerpo Metálico</t>
  </si>
  <si>
    <t>- Altura mínima de  mínimo dos pasos.</t>
  </si>
  <si>
    <t>Cuerpo en aluminio, tipo tijera</t>
  </si>
  <si>
    <t>- Altura mínima de 5 escalones</t>
  </si>
  <si>
    <t>- Con capacidad de resistencia a una carga concentrada en cualquier punto del escalón de 127 kg</t>
  </si>
  <si>
    <t>- Con tapones de caucho antideslizantes</t>
  </si>
  <si>
    <t>- Longitud mínima de 50 metros</t>
  </si>
  <si>
    <t>- Elaborada en PVC</t>
  </si>
  <si>
    <t>- Con terminales roscadas en ambos extremos</t>
  </si>
  <si>
    <t>- Incluye accesorios: acoples y pistola</t>
  </si>
  <si>
    <t>- Tipo tijera, plegable</t>
  </si>
  <si>
    <t>- Tamaño mínimo de 25 cm de ancho por 60 cm de alto por 22 cm de largo.</t>
  </si>
  <si>
    <t>- Impresión en las dos caras con las palabras "Piso húmedo o "Piso mojado"".</t>
  </si>
  <si>
    <t>- Acordes con la reglamentación establecida por la NTC 1461</t>
  </si>
  <si>
    <t>- Eléctrica de 110 v</t>
  </si>
  <si>
    <t>- Cuerpo elaborada en lámina de acero inoxidable de calibre 24 como mínimo, grado alimento</t>
  </si>
  <si>
    <t>- Resistencias elaboradas en cobre</t>
  </si>
  <si>
    <t>- Terminales elaboradas en cobre remplazables sin soldadura</t>
  </si>
  <si>
    <t>- Mínimo dos servicios</t>
  </si>
  <si>
    <t xml:space="preserve"> -Con su respectivo filtro y aro</t>
  </si>
  <si>
    <t xml:space="preserve"> - Con capacidad para 120 tintos</t>
  </si>
  <si>
    <t>- Potencia mínima de 1000 w</t>
  </si>
  <si>
    <t>- Tamaño mínimo de 30 cm de ancho por 30 cm de alto por 40 cm de profundidad.</t>
  </si>
  <si>
    <t>- Descongelamiento automático</t>
  </si>
  <si>
    <t>- Con programas automáticos</t>
  </si>
  <si>
    <t>- De dos puestos</t>
  </si>
  <si>
    <t>- Lámina esmaltada</t>
  </si>
  <si>
    <t>- Eléctrica</t>
  </si>
  <si>
    <t>- Con perilla para graduar mínimo 3 niveles de calor</t>
  </si>
  <si>
    <t>- De mínimo 30 metros de longitud</t>
  </si>
  <si>
    <t>- Recubierta en plástico PVC</t>
  </si>
  <si>
    <t>- Con clavijas</t>
  </si>
  <si>
    <t>- Tipo industrial</t>
  </si>
  <si>
    <t>- Calibre 12</t>
  </si>
  <si>
    <t>- De uso industrial para aspirado en seco y húmedo</t>
  </si>
  <si>
    <t>- Motor con potencia entre 1200 w y 1400 w</t>
  </si>
  <si>
    <t>- Capacidad entre 45 y 55 litros</t>
  </si>
  <si>
    <t>- Cable de potencia con longitud mínima de 5m</t>
  </si>
  <si>
    <t>- Accesorios mínimos: manguera puntera, 2 tubos para extensión, cepillos para tapizados</t>
  </si>
  <si>
    <t>- De uso industrial</t>
  </si>
  <si>
    <t>- Motores con potencia mínima de 1,5 hp y velocidad mínima de 175 rpm.</t>
  </si>
  <si>
    <t>- Con manijas dobles</t>
  </si>
  <si>
    <t>- Con interruptor de apagado de seguridad</t>
  </si>
  <si>
    <t>- Diámetro mínimo de 16"</t>
  </si>
  <si>
    <t>- Cable de potencia con longitud mínima de 8m</t>
  </si>
  <si>
    <t>- Accesorios mínimos portapad, cepillo suave y duro</t>
  </si>
  <si>
    <t>- Motores con potencia mínima de 1,5 hp y velocidad mínima de 1500 rpm.</t>
  </si>
  <si>
    <t>- Diámetro mínimo de 20"</t>
  </si>
  <si>
    <t>- Accesorios mínimos - portapad</t>
  </si>
  <si>
    <t>- Motor eléctrico y potencia de mínimo 1.5 Kw - 1.450 RPM y entre 2.5 HP y 3.5 HP.</t>
  </si>
  <si>
    <t xml:space="preserve"> - Presión de salida de agua entre 900 psi y 1900 psi.</t>
  </si>
  <si>
    <t xml:space="preserve"> - Con ruedas</t>
  </si>
  <si>
    <t>- Potenciado por motor a gasolina o eléctrico inalámbrico</t>
  </si>
  <si>
    <t xml:space="preserve"> - Caudal mínimo de 380 cfm / 645m3/h</t>
  </si>
  <si>
    <t xml:space="preserve"> - Autonomía mínima de 30 minutos</t>
  </si>
  <si>
    <t xml:space="preserve"> - Intensidad máxima de sonido de 100dB</t>
  </si>
  <si>
    <t xml:space="preserve"> - Incluye combustible para su funcionamiento (Máximo 3 galones)</t>
  </si>
  <si>
    <t>-Cuenta con una cuchilla de 32 a 38 cm.</t>
  </si>
  <si>
    <t>-Chasis de acero con recolector o salida lateral.</t>
  </si>
  <si>
    <t>-Ruedas de 135 mm</t>
  </si>
  <si>
    <t>-Con  potencia entre 5 hp a 25 hp</t>
  </si>
  <si>
    <t>-Ancho de corte de 18 a 183 cm.</t>
  </si>
  <si>
    <t>-Peso entre 10 kg y 13,5 kg</t>
  </si>
  <si>
    <t>-Tiene manilla de seguridad</t>
  </si>
  <si>
    <t>-Incluye combustible para su funcionamiento (Máximo 3 galones)</t>
  </si>
  <si>
    <t>-Guadaña de Eje Rígido</t>
  </si>
  <si>
    <t xml:space="preserve"> - Viene cilindrada con apróximadamente 30 a 51,6 cm3.</t>
  </si>
  <si>
    <t>-Peso promedio entre 6,5 Kg y 7,7 Kg.</t>
  </si>
  <si>
    <t>-Cuchilla de 80 puntas</t>
  </si>
  <si>
    <t>-Capacidad del tanque de combustible entre 0,65 Lt y 1 Lt.</t>
  </si>
  <si>
    <t>-Cuenta con un sistema de arranque manual.</t>
  </si>
  <si>
    <t>-Cuenta con un sistema de ignición electrónico</t>
  </si>
  <si>
    <t xml:space="preserve"> - Incluye el combustible para su funcioamiento (Máximo 3 galones)</t>
  </si>
  <si>
    <t xml:space="preserve">   </t>
  </si>
  <si>
    <t xml:space="preserve">TOTAL Mensual Bienes de Aseo y Cafetería </t>
  </si>
  <si>
    <t>CRA 8 No. 10-65</t>
  </si>
  <si>
    <t>CALLE 6B No. 5</t>
  </si>
  <si>
    <t>CALLE 11 SUR No. 1-60</t>
  </si>
  <si>
    <t>CARRERA 8 No. 11-39</t>
  </si>
  <si>
    <t>CARRERA 30 No. 35-90</t>
  </si>
  <si>
    <t>AV. CARRERA 86 No. 43-55</t>
  </si>
  <si>
    <t>AV CALLE 57 R 72 D 12</t>
  </si>
  <si>
    <t>CALLE 13 No. 37-35</t>
  </si>
  <si>
    <t>CARRERA 5 A No. 30C-20SUR</t>
  </si>
  <si>
    <t>CARRERA 18 L No. 70B - 50SUR</t>
  </si>
  <si>
    <t>AVENIDA CALLE 145 No. 103B-90</t>
  </si>
  <si>
    <t>DIAGONAL 23 No. 69A 55 MÓDULO 5 LOCAL 124</t>
  </si>
  <si>
    <t>CALLE 165 No. 7-52</t>
  </si>
  <si>
    <t>DIAGONAL 37 SUR No. 2-00 ESTE</t>
  </si>
  <si>
    <t>DIAGONAL 37SUR No. 2-00 ESTE</t>
  </si>
  <si>
    <t>TV 113B No. 66-54</t>
  </si>
  <si>
    <t>CARRERA 17 F No. 69 A - 32SUR</t>
  </si>
  <si>
    <t>Carrera 19b No. 24-82</t>
  </si>
  <si>
    <t>Calle 69 A No. 92-47 Sur Bosa</t>
  </si>
  <si>
    <t>Calle 63 No. 15-58</t>
  </si>
  <si>
    <t>Carrera 17F No. 69A - 32 Sur</t>
  </si>
  <si>
    <t>Carrera 87 No. 5B - 21</t>
  </si>
  <si>
    <t>Calle 22 Sur No. 14A -99</t>
  </si>
  <si>
    <t>TV 126 No. 133-32</t>
  </si>
  <si>
    <t>CALLE 78SUR No. 14-55</t>
  </si>
  <si>
    <t>SEDE 1</t>
  </si>
  <si>
    <t>SEDE 2</t>
  </si>
  <si>
    <t>SEDE 3</t>
  </si>
  <si>
    <t>SEDE 4</t>
  </si>
  <si>
    <t>SEDE 5</t>
  </si>
  <si>
    <t>SEDE 6</t>
  </si>
  <si>
    <t>SEDE 7</t>
  </si>
  <si>
    <t>SEDE 8</t>
  </si>
  <si>
    <t>SEDE 9</t>
  </si>
  <si>
    <t>SEDE 10</t>
  </si>
  <si>
    <t>SEDE 11</t>
  </si>
  <si>
    <t>SEDE 12</t>
  </si>
  <si>
    <t>SEDE 13</t>
  </si>
  <si>
    <t>SEDE 14</t>
  </si>
  <si>
    <t>SEDE 15</t>
  </si>
  <si>
    <t>SEDE 16</t>
  </si>
  <si>
    <t>SEDE 17</t>
  </si>
  <si>
    <t>SEDE 18</t>
  </si>
  <si>
    <t>SEDE 19</t>
  </si>
  <si>
    <t>SEDE 20</t>
  </si>
  <si>
    <t>SEDE 21</t>
  </si>
  <si>
    <t>SEDE 22</t>
  </si>
  <si>
    <t>SEDE 23</t>
  </si>
  <si>
    <t>SEDE 24</t>
  </si>
  <si>
    <t>SEDE 25</t>
  </si>
  <si>
    <t>CALLE 6B No. 5 75</t>
  </si>
  <si>
    <t>CODIGO</t>
  </si>
  <si>
    <t>PRODUCTO</t>
  </si>
  <si>
    <t>CANTIDAD ORDEN</t>
  </si>
  <si>
    <t>CANTIDAD ADICIONAL</t>
  </si>
  <si>
    <t>PEDIDO TOTAL</t>
  </si>
  <si>
    <t>VALOR UNIT</t>
  </si>
  <si>
    <t>GRAN TOTAL</t>
  </si>
  <si>
    <t>DIFERENCIA CANTIDAD</t>
  </si>
  <si>
    <t>COSTO UNITARIO PRECIO ACUERDO</t>
  </si>
  <si>
    <t>COSTO TOTAL PRECIO ACUERDO</t>
  </si>
  <si>
    <t>COSTO UNITARIO PRECIO FULL</t>
  </si>
  <si>
    <t>COSTO TOTAL PRECIO FULL</t>
  </si>
  <si>
    <t/>
  </si>
  <si>
    <t>TOTAL MAQUINARIA</t>
  </si>
  <si>
    <t>TOTAL INSUMOS</t>
  </si>
  <si>
    <t>Azúcar refinada (174, 176)</t>
  </si>
  <si>
    <t>Café molido (170)</t>
  </si>
  <si>
    <t>Té elaborado</t>
  </si>
  <si>
    <t>Productos aromáticos diversos (192, 195)</t>
  </si>
  <si>
    <t>Agua purificada (envasada) (204)</t>
  </si>
  <si>
    <t>Filtros de material textil, para usos técnicos e industriales (103, 104, 105, 106, 108, 109, 162)</t>
  </si>
  <si>
    <t>Paños absorbentes desechables para uso doméstico (74)</t>
  </si>
  <si>
    <t>Guantes de fibras artificiales y sintéticas</t>
  </si>
  <si>
    <t>Aplicadores, bajalenguas y otros para usos higiénicos, de madera (135, 159)</t>
  </si>
  <si>
    <t>Papel del tipo utilizado para papel higiénico (137, 139)</t>
  </si>
  <si>
    <t>Papel para servilletas, toallas y similares (160)</t>
  </si>
  <si>
    <t>Pañuelos de papel (154)</t>
  </si>
  <si>
    <t>Toallas de papel (151, 152)</t>
  </si>
  <si>
    <t>Vasos de papel o cartón (155, 156, 157)</t>
  </si>
  <si>
    <t>Solventes para insecticida (64, 65)</t>
  </si>
  <si>
    <t>Varsol-disolvente núm. 4 (57)</t>
  </si>
  <si>
    <t>Alcoholes n.c.p.</t>
  </si>
  <si>
    <t>Hipoclorito de sodio (32)</t>
  </si>
  <si>
    <t>Desinfectantes (28, 38)</t>
  </si>
  <si>
    <t>Jabones en pasta para lavar (5, 8)</t>
  </si>
  <si>
    <t>Jabones líquidos para lavar (3, 41)</t>
  </si>
  <si>
    <t>Jabones industriales (11)</t>
  </si>
  <si>
    <t>Jabones de tocador (13)</t>
  </si>
  <si>
    <t>Detergentes en polvo (9)</t>
  </si>
  <si>
    <t>Preparaciones para limpieza y desengrase (21, 44, 59)</t>
  </si>
  <si>
    <t>Preparaciones para limpiar vidrios (29)</t>
  </si>
  <si>
    <t>Purificadores líquidos de ambiente (62, 63)</t>
  </si>
  <si>
    <t>Ceras para pisos (46)</t>
  </si>
  <si>
    <t>Productos químicos especiales para tratamiento de pisos (17, 20, 50, 51, 52, 54)</t>
  </si>
  <si>
    <t>Bolsas de material plástico sin impresión (110, 118, 119, 120, 122, 123, 126, 127, 129, 131, 132, 134)</t>
  </si>
  <si>
    <t>Recipientes de material plástico-canecas para la basura (260, 291)</t>
  </si>
  <si>
    <t>Recogedores plásticos de basura (212, 215, 216, 218)</t>
  </si>
  <si>
    <t>Envases n.c.p. de vidrio (169)</t>
  </si>
  <si>
    <t>Vasos y jarros de vidrio</t>
  </si>
  <si>
    <t>Vajillas de loza-pedernal</t>
  </si>
  <si>
    <t>Escobas (86, 87, 88, 89)</t>
  </si>
  <si>
    <t>Cepillos para lavar o fregar (94, 95, 102, 164, 212, 207, 255, 257)</t>
  </si>
  <si>
    <t>Mangos metálicos (91, 92, 100)</t>
  </si>
  <si>
    <t>Servicios de arrendamiento o de alquiler de maquinaria y equipo de construcción sin operario</t>
  </si>
  <si>
    <t>Servicios de arrendamiento sin opción de compra de muebles y otros aparatos domésticos</t>
  </si>
  <si>
    <t>Servicios de limpieza general</t>
  </si>
  <si>
    <t>Maquinaria e insumos</t>
  </si>
  <si>
    <t>Suma de SEDE 1 - MANZANA LIEVANO - ALCALDÍA MAYOR</t>
  </si>
  <si>
    <t xml:space="preserve">Suma de SEDE 2 - DIRECCIÓN DISTRITAL DE ARCHIVO DE  BOGOTA </t>
  </si>
  <si>
    <t>Suma de SEDE 3 - IMPRENTA DISTRITAL</t>
  </si>
  <si>
    <t xml:space="preserve">Suma de SEDE 4 - SEDE ALTERNA RESTREPO </t>
  </si>
  <si>
    <t xml:space="preserve">Suma de SEDE 5 - SUPERCADE CAD CARRERA </t>
  </si>
  <si>
    <t xml:space="preserve">Suma de SEDE 6 - SUPERCADE AMERICAS </t>
  </si>
  <si>
    <t xml:space="preserve">Suma de SEDE 7 - SUPERCADE BOSA </t>
  </si>
  <si>
    <t xml:space="preserve">Suma de SEDE 8 - SUPERCADE CALLE 13 </t>
  </si>
  <si>
    <t xml:space="preserve">Suma de SEDE 9 - SUPERCADE 20 DE JULIO </t>
  </si>
  <si>
    <t xml:space="preserve">Suma de SEDE 10 - SUPERCADE MANITAS </t>
  </si>
  <si>
    <t xml:space="preserve">Suma de SEDE 11 - SUPERCADE SUBA </t>
  </si>
  <si>
    <t>Suma de SEDE 12 - SUPERCADE SOCIAL</t>
  </si>
  <si>
    <t xml:space="preserve">Suma de SEDE 13 - CADE SERVITA </t>
  </si>
  <si>
    <t xml:space="preserve">Suma de SEDE 14 - CADE LA VICTORIA </t>
  </si>
  <si>
    <t xml:space="preserve">Suma de SEDE 15 - CADE LA GAITANA </t>
  </si>
  <si>
    <t xml:space="preserve">Suma de SEDE 16 - SUPERCADE ENGATIVA </t>
  </si>
  <si>
    <t xml:space="preserve">Suma de SEDE 17 - CADE LOS LUCEROS </t>
  </si>
  <si>
    <t xml:space="preserve">Suma de SEDE 18 - CENTRO DE MEMORIA, PAZ Y RECONCILIACIÓN </t>
  </si>
  <si>
    <t xml:space="preserve">Suma de SEDE 19 - CENTRO DE ENCUENTRO BOSA </t>
  </si>
  <si>
    <t xml:space="preserve">Suma de SEDE 20 - CENTRO DE ENCUENTRO CHAPINERO </t>
  </si>
  <si>
    <t xml:space="preserve">Suma de SEDE 21 - CENTRO DE ENCUENTRO CIUDAD BOLIVAR </t>
  </si>
  <si>
    <t xml:space="preserve">Suma de SEDE 22 - CENTRO DE ENCUENTRO KENNEDY PATIO BONITO </t>
  </si>
  <si>
    <t xml:space="preserve">Suma de SEDE 23 - CENTRO DE ENCUENTRO RAFAEL URIBE </t>
  </si>
  <si>
    <t xml:space="preserve">Suma de SEDE 24 - CENTRO DE ENCUENTRO SUBA </t>
  </si>
  <si>
    <t xml:space="preserve">Suma de SEDE 25 - CENTRO DE ENCUENTRO - CADE YOMASA </t>
  </si>
  <si>
    <t>Fieltros de algodón (66, 71, 72, 73, 98, 208, 209, 210, 211)</t>
  </si>
  <si>
    <t>O2120201002032352001</t>
  </si>
  <si>
    <t>AIU</t>
  </si>
  <si>
    <t>IVA / AIU</t>
  </si>
  <si>
    <t>TOTAL</t>
  </si>
  <si>
    <t>IVA-AIU</t>
  </si>
  <si>
    <t>TOTAL SEDE</t>
  </si>
  <si>
    <t>INSUMOD</t>
  </si>
  <si>
    <t>Esponjas y esponjillas metálicas (79, 80, 81, 82, 83)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</si>
</sst>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8" formatCode="&quot;$&quot;\ #,##0.00;[Red]\-&quot;$&quot;\ #,##0.00"/>
    <numFmt numFmtId="44" formatCode="_-&quot;$&quot;\ * #,##0.00_-;\-&quot;$&quot;\ * #,##0.00_-;_-&quot;$&quot;\ * &quot;-&quot;??_-;_-@_-"/>
    <numFmt numFmtId="43" formatCode="_-* #,##0.00_-;\-* #,##0.00_-;_-* &quot;-&quot;??_-;_-@_-"/>
    <numFmt numFmtId="164" formatCode="_-&quot;$&quot;\ * #,##0_-;\-&quot;$&quot;\ * #,##0_-;_-&quot;$&quot;\ * &quot;-&quot;??_-;_-@_-"/>
    <numFmt numFmtId="165" formatCode="_-* #,##0_-;\-* #,##0_-;_-* &quot;-&quot;??_-;_-@_-"/>
    <numFmt numFmtId="166" formatCode="&quot;$&quot;#,##0.00"/>
    <numFmt numFmtId="167" formatCode="_ * #,##0_ ;_ * \-#,##0_ ;_ * &quot;-&quot;_ ;_ @_ "/>
    <numFmt numFmtId="168" formatCode="#,##0.00_ ;\-#,##0.00\ "/>
    <numFmt numFmtId="169" formatCode="0.0000%"/>
    <numFmt numFmtId="170" formatCode="&quot;$&quot;\ #,##0.00"/>
    <numFmt numFmtId="171" formatCode="[$-F400]h:mm:ss\ AM/PM"/>
  </numFmts>
  <fonts count="49"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1"/>
      <name val="Arial"/>
      <family val="2"/>
    </font>
    <font>
      <sz val="11"/>
      <color theme="0"/>
      <name val="Arial"/>
      <family val="2"/>
    </font>
    <font>
      <sz val="10"/>
      <name val="Arial"/>
      <family val="2"/>
    </font>
    <font>
      <sz val="10"/>
      <color theme="1"/>
      <name val="Arial"/>
      <family val="2"/>
    </font>
    <font>
      <sz val="9"/>
      <name val="Arial"/>
      <family val="2"/>
    </font>
    <font>
      <b/>
      <sz val="10"/>
      <name val="Arial"/>
      <family val="2"/>
    </font>
    <font>
      <b/>
      <sz val="12"/>
      <name val="Arial"/>
      <family val="2"/>
    </font>
    <font>
      <b/>
      <sz val="12"/>
      <color theme="1"/>
      <name val="Arial"/>
      <family val="2"/>
    </font>
    <font>
      <sz val="20"/>
      <color theme="1"/>
      <name val="Arial"/>
      <family val="2"/>
    </font>
    <font>
      <b/>
      <sz val="9"/>
      <color theme="0"/>
      <name val="Arial"/>
      <family val="2"/>
    </font>
    <font>
      <sz val="10"/>
      <color rgb="FFFF0000"/>
      <name val="Arial"/>
      <family val="2"/>
    </font>
    <font>
      <b/>
      <sz val="11"/>
      <name val="Arial"/>
      <family val="2"/>
    </font>
    <font>
      <sz val="10"/>
      <color theme="0"/>
      <name val="Arial"/>
      <family val="2"/>
    </font>
    <font>
      <sz val="11"/>
      <name val="Arial"/>
      <family val="2"/>
    </font>
    <font>
      <b/>
      <sz val="12"/>
      <color theme="1"/>
      <name val="Aptos Narrow"/>
      <family val="2"/>
      <scheme val="minor"/>
    </font>
    <font>
      <b/>
      <sz val="14"/>
      <color theme="1"/>
      <name val="Aptos Narrow"/>
      <family val="2"/>
      <scheme val="minor"/>
    </font>
    <font>
      <b/>
      <sz val="10"/>
      <color theme="1"/>
      <name val="Arial"/>
      <family val="2"/>
    </font>
    <font>
      <sz val="16"/>
      <color theme="1"/>
      <name val="Arial"/>
      <family val="2"/>
    </font>
    <font>
      <sz val="12"/>
      <color rgb="FF000000"/>
      <name val="Aptos"/>
      <family val="2"/>
    </font>
    <font>
      <sz val="12"/>
      <name val="Arial"/>
      <family val="2"/>
    </font>
    <font>
      <b/>
      <sz val="8"/>
      <name val="Arial"/>
      <family val="2"/>
    </font>
    <font>
      <b/>
      <sz val="11"/>
      <name val="Aptos Narrow"/>
      <family val="2"/>
      <scheme val="minor"/>
    </font>
    <font>
      <sz val="10"/>
      <color rgb="FF000000"/>
      <name val="Arial"/>
      <family val="2"/>
    </font>
    <font>
      <sz val="11"/>
      <color rgb="FFFFFFFF"/>
      <name val="Arial"/>
      <family val="2"/>
    </font>
    <font>
      <sz val="11"/>
      <color rgb="FF000000"/>
      <name val="Calibri"/>
      <family val="2"/>
    </font>
    <font>
      <b/>
      <sz val="11"/>
      <color rgb="FFFFFFFF"/>
      <name val="Arial"/>
      <family val="2"/>
    </font>
    <font>
      <b/>
      <sz val="16"/>
      <color rgb="FF1C4F9E"/>
      <name val="Arial"/>
      <family val="2"/>
    </font>
    <font>
      <sz val="11"/>
      <color rgb="FF000000"/>
      <name val="Arial"/>
      <family val="2"/>
    </font>
    <font>
      <sz val="10"/>
      <color rgb="FF404040"/>
      <name val="Arial"/>
      <family val="2"/>
    </font>
    <font>
      <sz val="10"/>
      <color rgb="FF006100"/>
      <name val="Arial"/>
      <family val="2"/>
    </font>
    <font>
      <b/>
      <sz val="10"/>
      <color rgb="FF4E4D4D"/>
      <name val="Arial"/>
      <family val="2"/>
    </font>
    <font>
      <b/>
      <sz val="10"/>
      <color theme="0"/>
      <name val="Arial"/>
      <family val="2"/>
    </font>
    <font>
      <sz val="8"/>
      <color rgb="FF000000"/>
      <name val="Arial"/>
      <family val="2"/>
    </font>
    <font>
      <sz val="10"/>
      <color theme="1"/>
      <name val="Century Gothic"/>
      <family val="2"/>
    </font>
    <font>
      <b/>
      <sz val="20"/>
      <name val="Century Gothic"/>
      <family val="2"/>
    </font>
    <font>
      <b/>
      <sz val="9"/>
      <name val="Century Gothic"/>
      <family val="2"/>
    </font>
    <font>
      <b/>
      <sz val="10"/>
      <name val="Century Gothic"/>
      <family val="2"/>
    </font>
    <font>
      <b/>
      <sz val="10"/>
      <color theme="0"/>
      <name val="Century Gothic"/>
      <family val="2"/>
    </font>
    <font>
      <b/>
      <sz val="10"/>
      <color theme="1"/>
      <name val="Century Gothic"/>
      <family val="2"/>
    </font>
    <font>
      <sz val="10"/>
      <color rgb="FF000000"/>
      <name val="Century Gothic"/>
      <family val="2"/>
    </font>
    <font>
      <sz val="10"/>
      <name val="Century Gothic"/>
      <family val="2"/>
    </font>
    <font>
      <sz val="11"/>
      <color theme="1"/>
      <name val="Century Gothic"/>
      <family val="2"/>
    </font>
    <font>
      <b/>
      <sz val="11"/>
      <color theme="1"/>
      <name val="Century Gothic"/>
      <family val="2"/>
    </font>
    <font>
      <b/>
      <sz val="12"/>
      <color theme="0"/>
      <name val="Century Gothic"/>
      <family val="2"/>
    </font>
    <font>
      <sz val="16"/>
      <name val="Arial"/>
      <family val="2"/>
    </font>
    <font>
      <b/>
      <sz val="16"/>
      <name val="Arial"/>
      <family val="2"/>
    </font>
  </fonts>
  <fills count="31">
    <fill>
      <patternFill patternType="none"/>
    </fill>
    <fill>
      <patternFill patternType="gray125"/>
    </fill>
    <fill>
      <patternFill patternType="solid">
        <fgColor rgb="FFE6F8FE"/>
        <bgColor indexed="64"/>
      </patternFill>
    </fill>
    <fill>
      <patternFill patternType="solid">
        <fgColor rgb="FF92D050"/>
        <bgColor indexed="64"/>
      </patternFill>
    </fill>
    <fill>
      <patternFill patternType="solid">
        <fgColor theme="0"/>
        <bgColor indexed="64"/>
      </patternFill>
    </fill>
    <fill>
      <patternFill patternType="solid">
        <fgColor theme="1" tint="0.249977111117893"/>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rgb="FFEFF6FB"/>
        <bgColor indexed="64"/>
      </patternFill>
    </fill>
    <fill>
      <patternFill patternType="solid">
        <fgColor rgb="FFDBDBDB"/>
        <bgColor rgb="FF000000"/>
      </patternFill>
    </fill>
    <fill>
      <patternFill patternType="solid">
        <fgColor rgb="FFE6F8FE"/>
        <bgColor rgb="FF000000"/>
      </patternFill>
    </fill>
    <fill>
      <patternFill patternType="solid">
        <fgColor rgb="FFD9D9D9"/>
        <bgColor rgb="FF000000"/>
      </patternFill>
    </fill>
    <fill>
      <patternFill patternType="solid">
        <fgColor rgb="FF1C4F9E"/>
        <bgColor rgb="FF000000"/>
      </patternFill>
    </fill>
    <fill>
      <patternFill patternType="solid">
        <fgColor rgb="FFF2F2F2"/>
        <bgColor rgb="FF000000"/>
      </patternFill>
    </fill>
    <fill>
      <patternFill patternType="solid">
        <fgColor rgb="FFA6A6A6"/>
        <bgColor rgb="FF000000"/>
      </patternFill>
    </fill>
    <fill>
      <patternFill patternType="solid">
        <fgColor rgb="FFC6EFCE"/>
        <bgColor rgb="FF000000"/>
      </patternFill>
    </fill>
    <fill>
      <patternFill patternType="solid">
        <fgColor rgb="FFEFF6FB"/>
        <bgColor rgb="FF000000"/>
      </patternFill>
    </fill>
    <fill>
      <patternFill patternType="solid">
        <fgColor rgb="FF00B050"/>
        <bgColor rgb="FF000000"/>
      </patternFill>
    </fill>
    <fill>
      <patternFill patternType="solid">
        <fgColor rgb="FF00B050"/>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7" tint="0.39997558519241921"/>
        <bgColor rgb="FF000000"/>
      </patternFill>
    </fill>
    <fill>
      <patternFill patternType="solid">
        <fgColor rgb="FF00B0F0"/>
        <bgColor indexed="64"/>
      </patternFill>
    </fill>
    <fill>
      <patternFill patternType="solid">
        <fgColor theme="7" tint="0.39997558519241921"/>
        <bgColor indexed="64"/>
      </patternFill>
    </fill>
    <fill>
      <patternFill patternType="solid">
        <fgColor rgb="FF99FF66"/>
        <bgColor indexed="64"/>
      </patternFill>
    </fill>
    <fill>
      <patternFill patternType="solid">
        <fgColor theme="8" tint="0.59999389629810485"/>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rgb="FFA6A6A6"/>
      </left>
      <right style="thin">
        <color rgb="FFA6A6A6"/>
      </right>
      <top style="thin">
        <color rgb="FFA6A6A6"/>
      </top>
      <bottom style="thin">
        <color rgb="FFA6A6A6"/>
      </bottom>
      <diagonal/>
    </border>
    <border>
      <left style="thin">
        <color indexed="64"/>
      </left>
      <right style="thin">
        <color indexed="64"/>
      </right>
      <top/>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A6A6A6"/>
      </left>
      <right/>
      <top style="thin">
        <color rgb="FFA6A6A6"/>
      </top>
      <bottom style="thin">
        <color rgb="FFA6A6A6"/>
      </bottom>
      <diagonal/>
    </border>
    <border>
      <left/>
      <right/>
      <top style="thin">
        <color theme="0" tint="-0.34998626667073579"/>
      </top>
      <bottom style="thin">
        <color theme="0" tint="-0.34998626667073579"/>
      </bottom>
      <diagonal/>
    </border>
    <border>
      <left style="thin">
        <color indexed="64"/>
      </left>
      <right style="thin">
        <color indexed="64"/>
      </right>
      <top style="thin">
        <color indexed="64"/>
      </top>
      <bottom/>
      <diagonal/>
    </border>
    <border>
      <left/>
      <right style="medium">
        <color theme="0" tint="-0.24994659260841701"/>
      </right>
      <top/>
      <bottom/>
      <diagonal/>
    </border>
    <border>
      <left style="medium">
        <color theme="0" tint="-0.24994659260841701"/>
      </left>
      <right/>
      <top/>
      <bottom/>
      <diagonal/>
    </border>
    <border>
      <left/>
      <right/>
      <top/>
      <bottom style="thin">
        <color theme="0" tint="-0.24994659260841701"/>
      </bottom>
      <diagonal/>
    </border>
    <border>
      <left/>
      <right style="thin">
        <color rgb="FFA6A6A6"/>
      </right>
      <top style="thin">
        <color rgb="FFA6A6A6"/>
      </top>
      <bottom style="thin">
        <color rgb="FFA6A6A6"/>
      </bottom>
      <diagonal/>
    </border>
    <border>
      <left style="thin">
        <color theme="0" tint="-0.24994659260841701"/>
      </left>
      <right style="thin">
        <color theme="0" tint="-0.24994659260841701"/>
      </right>
      <top/>
      <bottom/>
      <diagonal/>
    </border>
    <border>
      <left style="thin">
        <color rgb="FFA6A6A6"/>
      </left>
      <right style="thin">
        <color rgb="FFBEBEBE"/>
      </right>
      <top style="thin">
        <color rgb="FFA6A6A6"/>
      </top>
      <bottom style="thin">
        <color rgb="FFA6A6A6"/>
      </bottom>
      <diagonal/>
    </border>
    <border>
      <left style="thin">
        <color indexed="64"/>
      </left>
      <right style="thin">
        <color indexed="64"/>
      </right>
      <top/>
      <bottom style="thin">
        <color indexed="64"/>
      </bottom>
      <diagonal/>
    </border>
    <border>
      <left/>
      <right/>
      <top/>
      <bottom style="thin">
        <color rgb="FFBFBFBF"/>
      </bottom>
      <diagonal/>
    </border>
    <border>
      <left style="thin">
        <color rgb="FFBFBFBF"/>
      </left>
      <right style="thin">
        <color rgb="FFBFBFBF"/>
      </right>
      <top style="thin">
        <color rgb="FFBFBFBF"/>
      </top>
      <bottom style="thin">
        <color rgb="FFBFBFBF"/>
      </bottom>
      <diagonal/>
    </border>
    <border>
      <left/>
      <right style="thin">
        <color rgb="FFBFBFBF"/>
      </right>
      <top style="thin">
        <color rgb="FFBFBFBF"/>
      </top>
      <bottom style="thin">
        <color rgb="FFBFBFBF"/>
      </bottom>
      <diagonal/>
    </border>
    <border>
      <left style="thin">
        <color rgb="FFBFBFBF"/>
      </left>
      <right style="thin">
        <color rgb="FFBFBFBF"/>
      </right>
      <top style="thin">
        <color rgb="FFBFBFBF"/>
      </top>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style="thin">
        <color rgb="FFBFBFBF"/>
      </left>
      <right/>
      <top style="thin">
        <color rgb="FFBFBFBF"/>
      </top>
      <bottom/>
      <diagonal/>
    </border>
    <border>
      <left/>
      <right/>
      <top style="thin">
        <color rgb="FFBFBFBF"/>
      </top>
      <bottom/>
      <diagonal/>
    </border>
    <border>
      <left style="thin">
        <color rgb="FFBFBFBF"/>
      </left>
      <right/>
      <top/>
      <bottom/>
      <diagonal/>
    </border>
    <border>
      <left style="thin">
        <color rgb="FFBFBFBF"/>
      </left>
      <right style="thin">
        <color rgb="FFBFBFBF"/>
      </right>
      <top/>
      <bottom/>
      <diagonal/>
    </border>
    <border>
      <left style="thin">
        <color rgb="FFA6A6A6"/>
      </left>
      <right style="thin">
        <color rgb="FFA6A6A6"/>
      </right>
      <top style="thin">
        <color rgb="FFA6A6A6"/>
      </top>
      <bottom/>
      <diagonal/>
    </border>
    <border>
      <left style="thin">
        <color rgb="FFA6A6A6"/>
      </left>
      <right style="thin">
        <color rgb="FFA6A6A6"/>
      </right>
      <top/>
      <bottom/>
      <diagonal/>
    </border>
    <border>
      <left style="thin">
        <color rgb="FFA6A6A6"/>
      </left>
      <right style="thin">
        <color rgb="FFA6A6A6"/>
      </right>
      <top/>
      <bottom style="thin">
        <color rgb="FFA6A6A6"/>
      </bottom>
      <diagonal/>
    </border>
    <border>
      <left/>
      <right style="thin">
        <color rgb="FFBFBFBF"/>
      </right>
      <top style="thin">
        <color rgb="FFBFBFBF"/>
      </top>
      <bottom/>
      <diagonal/>
    </border>
    <border>
      <left/>
      <right style="thin">
        <color rgb="FFBFBFBF"/>
      </right>
      <top/>
      <bottom/>
      <diagonal/>
    </border>
    <border>
      <left style="thin">
        <color rgb="FFBFBFBF"/>
      </left>
      <right style="thin">
        <color rgb="FFBFBFBF"/>
      </right>
      <top/>
      <bottom style="thin">
        <color rgb="FFBFBFBF"/>
      </bottom>
      <diagonal/>
    </border>
    <border>
      <left style="thin">
        <color rgb="FFA6A6A6"/>
      </left>
      <right style="thin">
        <color rgb="FFBFBFBF"/>
      </right>
      <top style="thin">
        <color rgb="FFBFBFBF"/>
      </top>
      <bottom/>
      <diagonal/>
    </border>
    <border>
      <left style="thin">
        <color rgb="FFA6A6A6"/>
      </left>
      <right style="thin">
        <color rgb="FFBFBFBF"/>
      </right>
      <top/>
      <bottom/>
      <diagonal/>
    </border>
    <border>
      <left style="thin">
        <color rgb="FFA6A6A6"/>
      </left>
      <right style="thin">
        <color rgb="FFBFBFBF"/>
      </right>
      <top/>
      <bottom style="thin">
        <color rgb="FFBFBFBF"/>
      </bottom>
      <diagonal/>
    </border>
    <border>
      <left style="thin">
        <color rgb="FFBFBFBF"/>
      </left>
      <right style="thin">
        <color rgb="FFA6A6A6"/>
      </right>
      <top style="thin">
        <color rgb="FFBFBFBF"/>
      </top>
      <bottom/>
      <diagonal/>
    </border>
    <border>
      <left style="thin">
        <color rgb="FFBFBFBF"/>
      </left>
      <right style="thin">
        <color rgb="FFA6A6A6"/>
      </right>
      <top/>
      <bottom/>
      <diagonal/>
    </border>
    <border>
      <left style="thin">
        <color rgb="FFBFBFBF"/>
      </left>
      <right style="thin">
        <color rgb="FFA6A6A6"/>
      </right>
      <top/>
      <bottom style="thin">
        <color rgb="FFBFBFBF"/>
      </bottom>
      <diagonal/>
    </border>
    <border>
      <left style="thin">
        <color rgb="FFBFBFBF"/>
      </left>
      <right/>
      <top style="thin">
        <color rgb="FFBFBFBF"/>
      </top>
      <bottom style="thin">
        <color indexed="64"/>
      </bottom>
      <diagonal/>
    </border>
    <border>
      <left/>
      <right/>
      <top style="thin">
        <color rgb="FFBFBFBF"/>
      </top>
      <bottom style="thin">
        <color indexed="64"/>
      </bottom>
      <diagonal/>
    </border>
    <border>
      <left/>
      <right style="thin">
        <color rgb="FFBFBFBF"/>
      </right>
      <top style="thin">
        <color rgb="FFBFBFBF"/>
      </top>
      <bottom style="thin">
        <color indexed="64"/>
      </bottom>
      <diagonal/>
    </border>
    <border>
      <left/>
      <right/>
      <top style="thin">
        <color indexed="64"/>
      </top>
      <bottom style="double">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0" fontId="5" fillId="0" borderId="0"/>
    <xf numFmtId="9" fontId="1" fillId="0" borderId="0" applyFont="0" applyFill="0" applyBorder="0" applyAlignment="0" applyProtection="0"/>
    <xf numFmtId="167" fontId="5" fillId="0" borderId="0" applyFont="0" applyFill="0" applyBorder="0" applyAlignment="0" applyProtection="0"/>
    <xf numFmtId="9" fontId="1" fillId="0" borderId="0" applyFont="0" applyFill="0" applyBorder="0" applyAlignment="0" applyProtection="0"/>
  </cellStyleXfs>
  <cellXfs count="363">
    <xf numFmtId="0" fontId="0" fillId="0" borderId="0" xfId="0"/>
    <xf numFmtId="166" fontId="7" fillId="0" borderId="5" xfId="0" applyNumberFormat="1" applyFont="1" applyBorder="1" applyAlignment="1" applyProtection="1">
      <alignment horizontal="center" vertical="center" wrapText="1"/>
      <protection hidden="1"/>
    </xf>
    <xf numFmtId="164" fontId="0" fillId="0" borderId="0" xfId="2" applyNumberFormat="1" applyFont="1" applyFill="1" applyBorder="1"/>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xf numFmtId="165" fontId="0" fillId="0" borderId="0" xfId="0" applyNumberFormat="1"/>
    <xf numFmtId="165" fontId="0" fillId="0" borderId="0" xfId="1" applyNumberFormat="1" applyFont="1" applyFill="1" applyBorder="1"/>
    <xf numFmtId="164" fontId="0" fillId="0" borderId="0" xfId="2" applyNumberFormat="1" applyFont="1" applyFill="1"/>
    <xf numFmtId="0" fontId="7" fillId="0" borderId="5" xfId="0" applyFont="1" applyBorder="1" applyAlignment="1" applyProtection="1">
      <alignment horizontal="center" vertical="center" wrapText="1"/>
      <protection hidden="1"/>
    </xf>
    <xf numFmtId="44" fontId="0" fillId="0" borderId="0" xfId="2" applyFont="1"/>
    <xf numFmtId="44" fontId="16" fillId="0" borderId="0" xfId="2" applyFont="1" applyAlignment="1" applyProtection="1">
      <alignment horizontal="center" vertical="center" wrapText="1"/>
      <protection hidden="1"/>
    </xf>
    <xf numFmtId="0" fontId="2" fillId="6" borderId="1" xfId="0" applyFont="1" applyFill="1" applyBorder="1" applyAlignment="1">
      <alignment horizontal="center" vertical="center" wrapText="1"/>
    </xf>
    <xf numFmtId="164" fontId="2" fillId="6" borderId="1" xfId="2" applyNumberFormat="1" applyFont="1" applyFill="1" applyBorder="1" applyAlignment="1">
      <alignment horizontal="center" vertical="center" wrapText="1"/>
    </xf>
    <xf numFmtId="44" fontId="3" fillId="0" borderId="0" xfId="2" applyFont="1" applyAlignment="1" applyProtection="1">
      <alignment horizontal="center" vertical="center" wrapText="1"/>
      <protection hidden="1"/>
    </xf>
    <xf numFmtId="0" fontId="8" fillId="0" borderId="0" xfId="0" applyFont="1" applyAlignment="1">
      <alignment horizontal="center" vertical="center" wrapText="1"/>
    </xf>
    <xf numFmtId="0" fontId="8" fillId="0" borderId="7" xfId="0" applyFont="1" applyBorder="1" applyAlignment="1">
      <alignment horizontal="center" vertical="center" wrapText="1"/>
    </xf>
    <xf numFmtId="49" fontId="8" fillId="0" borderId="7" xfId="0" applyNumberFormat="1" applyFont="1" applyBorder="1" applyAlignment="1">
      <alignment horizontal="center" vertical="center" wrapText="1"/>
    </xf>
    <xf numFmtId="0" fontId="8" fillId="0" borderId="21" xfId="0" applyFont="1" applyBorder="1" applyAlignment="1">
      <alignment horizontal="center" vertical="center" wrapText="1"/>
    </xf>
    <xf numFmtId="0" fontId="8" fillId="0" borderId="1" xfId="0" applyFont="1" applyBorder="1" applyAlignment="1">
      <alignment horizontal="center" vertical="center" wrapText="1"/>
    </xf>
    <xf numFmtId="44" fontId="5" fillId="0" borderId="1" xfId="0" applyNumberFormat="1" applyFont="1" applyBorder="1" applyAlignment="1">
      <alignment horizontal="center" vertical="center" wrapText="1"/>
    </xf>
    <xf numFmtId="44" fontId="8" fillId="0" borderId="1" xfId="2" applyFont="1" applyBorder="1" applyAlignment="1">
      <alignment horizontal="center" vertical="center" wrapText="1"/>
    </xf>
    <xf numFmtId="44" fontId="5" fillId="0" borderId="1" xfId="2" applyFont="1" applyBorder="1" applyAlignment="1">
      <alignment horizontal="center" vertical="center" wrapText="1"/>
    </xf>
    <xf numFmtId="44" fontId="0" fillId="0" borderId="1" xfId="2" applyFont="1" applyBorder="1"/>
    <xf numFmtId="44" fontId="0" fillId="0" borderId="1" xfId="2" applyFont="1" applyBorder="1" applyAlignment="1">
      <alignment horizontal="center"/>
    </xf>
    <xf numFmtId="44" fontId="2" fillId="0" borderId="1" xfId="0" applyNumberFormat="1" applyFont="1" applyBorder="1"/>
    <xf numFmtId="0" fontId="8" fillId="0" borderId="8" xfId="0" applyFont="1" applyBorder="1" applyAlignment="1">
      <alignment horizontal="center" vertical="center" wrapText="1"/>
    </xf>
    <xf numFmtId="44" fontId="17" fillId="3" borderId="1" xfId="0" applyNumberFormat="1" applyFont="1" applyFill="1" applyBorder="1"/>
    <xf numFmtId="44" fontId="18" fillId="3" borderId="1" xfId="0" applyNumberFormat="1" applyFont="1" applyFill="1" applyBorder="1"/>
    <xf numFmtId="0" fontId="12" fillId="5" borderId="5" xfId="3" applyFont="1" applyFill="1" applyBorder="1" applyAlignment="1" applyProtection="1">
      <alignment horizontal="center" vertical="center" wrapText="1"/>
      <protection hidden="1"/>
    </xf>
    <xf numFmtId="0" fontId="0" fillId="0" borderId="0" xfId="0" applyAlignment="1">
      <alignment horizontal="center"/>
    </xf>
    <xf numFmtId="0" fontId="0" fillId="4" borderId="1" xfId="0" applyFill="1" applyBorder="1"/>
    <xf numFmtId="166" fontId="7" fillId="2" borderId="5" xfId="3" applyNumberFormat="1" applyFont="1" applyFill="1" applyBorder="1" applyAlignment="1" applyProtection="1">
      <alignment horizontal="center" vertical="center" wrapText="1"/>
      <protection locked="0"/>
    </xf>
    <xf numFmtId="0" fontId="0" fillId="0" borderId="1" xfId="0" applyBorder="1" applyAlignment="1">
      <alignment horizontal="center"/>
    </xf>
    <xf numFmtId="0" fontId="0" fillId="4" borderId="23" xfId="0" applyFill="1" applyBorder="1"/>
    <xf numFmtId="0" fontId="0" fillId="0" borderId="23" xfId="0" applyBorder="1" applyAlignment="1">
      <alignment horizontal="center"/>
    </xf>
    <xf numFmtId="44" fontId="0" fillId="0" borderId="23" xfId="2" applyFont="1" applyBorder="1"/>
    <xf numFmtId="166" fontId="7" fillId="2" borderId="6" xfId="3" applyNumberFormat="1" applyFont="1" applyFill="1" applyBorder="1" applyAlignment="1" applyProtection="1">
      <alignment horizontal="center" vertical="center" wrapText="1"/>
      <protection locked="0"/>
    </xf>
    <xf numFmtId="44" fontId="2" fillId="0" borderId="1" xfId="2" applyFont="1" applyBorder="1"/>
    <xf numFmtId="0" fontId="4" fillId="5" borderId="19" xfId="3" applyFont="1" applyFill="1" applyBorder="1" applyAlignment="1" applyProtection="1">
      <alignment horizontal="left" vertical="center"/>
      <protection hidden="1"/>
    </xf>
    <xf numFmtId="0" fontId="4" fillId="5" borderId="20" xfId="3" applyFont="1" applyFill="1" applyBorder="1" applyAlignment="1" applyProtection="1">
      <alignment horizontal="left" vertical="center"/>
      <protection hidden="1"/>
    </xf>
    <xf numFmtId="0" fontId="4" fillId="5" borderId="19" xfId="3" applyFont="1" applyFill="1" applyBorder="1" applyAlignment="1" applyProtection="1">
      <alignment horizontal="center" vertical="center"/>
      <protection hidden="1"/>
    </xf>
    <xf numFmtId="44" fontId="17" fillId="0" borderId="0" xfId="2" applyFont="1"/>
    <xf numFmtId="44" fontId="18" fillId="3" borderId="0" xfId="2" applyFont="1" applyFill="1"/>
    <xf numFmtId="0" fontId="6" fillId="0" borderId="0" xfId="3" applyFont="1" applyProtection="1">
      <protection hidden="1"/>
    </xf>
    <xf numFmtId="0" fontId="5" fillId="0" borderId="0" xfId="3"/>
    <xf numFmtId="0" fontId="21" fillId="0" borderId="0" xfId="0" applyFont="1"/>
    <xf numFmtId="0" fontId="7" fillId="4" borderId="5" xfId="0" applyFont="1" applyFill="1" applyBorder="1" applyAlignment="1" applyProtection="1">
      <alignment horizontal="center" vertical="center" wrapText="1"/>
      <protection hidden="1"/>
    </xf>
    <xf numFmtId="166" fontId="7" fillId="0" borderId="5" xfId="3" applyNumberFormat="1" applyFont="1" applyBorder="1" applyAlignment="1" applyProtection="1">
      <alignment horizontal="center" vertical="center" wrapText="1"/>
      <protection hidden="1"/>
    </xf>
    <xf numFmtId="166" fontId="7" fillId="0" borderId="5" xfId="3" applyNumberFormat="1" applyFont="1" applyBorder="1" applyAlignment="1">
      <alignment horizontal="center" vertical="center" wrapText="1"/>
    </xf>
    <xf numFmtId="166" fontId="8" fillId="0" borderId="0" xfId="3" applyNumberFormat="1" applyFont="1"/>
    <xf numFmtId="0" fontId="8" fillId="0" borderId="0" xfId="3" applyFont="1"/>
    <xf numFmtId="0" fontId="15" fillId="0" borderId="0" xfId="3" applyFont="1" applyProtection="1">
      <protection hidden="1"/>
    </xf>
    <xf numFmtId="0" fontId="13" fillId="0" borderId="0" xfId="3" applyFont="1" applyProtection="1">
      <protection hidden="1"/>
    </xf>
    <xf numFmtId="166" fontId="22" fillId="4" borderId="18" xfId="2" applyNumberFormat="1" applyFont="1" applyFill="1" applyBorder="1" applyAlignment="1" applyProtection="1">
      <alignment horizontal="right" vertical="center"/>
      <protection hidden="1"/>
    </xf>
    <xf numFmtId="0" fontId="14" fillId="4" borderId="5" xfId="3" applyFont="1" applyFill="1" applyBorder="1" applyAlignment="1" applyProtection="1">
      <alignment horizontal="left" vertical="center" wrapText="1"/>
      <protection hidden="1"/>
    </xf>
    <xf numFmtId="166" fontId="22" fillId="4" borderId="5" xfId="2" applyNumberFormat="1" applyFont="1" applyFill="1" applyBorder="1" applyAlignment="1" applyProtection="1">
      <alignment horizontal="right" vertical="center"/>
      <protection hidden="1"/>
    </xf>
    <xf numFmtId="0" fontId="20" fillId="0" borderId="4" xfId="3" applyFont="1" applyBorder="1" applyAlignment="1" applyProtection="1">
      <alignment vertical="center" wrapText="1"/>
      <protection hidden="1"/>
    </xf>
    <xf numFmtId="0" fontId="20" fillId="0" borderId="11" xfId="3" applyFont="1" applyBorder="1" applyAlignment="1" applyProtection="1">
      <alignment vertical="center" wrapText="1"/>
      <protection hidden="1"/>
    </xf>
    <xf numFmtId="0" fontId="20" fillId="0" borderId="12" xfId="3" applyFont="1" applyBorder="1" applyAlignment="1" applyProtection="1">
      <alignment vertical="center" wrapText="1"/>
      <protection hidden="1"/>
    </xf>
    <xf numFmtId="10" fontId="14" fillId="2" borderId="5" xfId="4" applyNumberFormat="1" applyFont="1" applyFill="1" applyBorder="1" applyAlignment="1" applyProtection="1">
      <alignment horizontal="center" vertical="center" wrapText="1"/>
      <protection locked="0" hidden="1"/>
    </xf>
    <xf numFmtId="0" fontId="20" fillId="0" borderId="14" xfId="3" applyFont="1" applyBorder="1" applyAlignment="1" applyProtection="1">
      <alignment vertical="center" wrapText="1"/>
      <protection hidden="1"/>
    </xf>
    <xf numFmtId="0" fontId="20" fillId="0" borderId="0" xfId="3" applyFont="1" applyAlignment="1" applyProtection="1">
      <alignment vertical="center" wrapText="1"/>
      <protection hidden="1"/>
    </xf>
    <xf numFmtId="0" fontId="20" fillId="0" borderId="15" xfId="3" applyFont="1" applyBorder="1" applyAlignment="1" applyProtection="1">
      <alignment vertical="center" wrapText="1"/>
      <protection hidden="1"/>
    </xf>
    <xf numFmtId="0" fontId="19" fillId="0" borderId="0" xfId="3" applyFont="1" applyProtection="1">
      <protection hidden="1"/>
    </xf>
    <xf numFmtId="0" fontId="20" fillId="0" borderId="16" xfId="3" applyFont="1" applyBorder="1" applyAlignment="1" applyProtection="1">
      <alignment vertical="center" wrapText="1"/>
      <protection hidden="1"/>
    </xf>
    <xf numFmtId="0" fontId="6" fillId="0" borderId="26" xfId="3" applyFont="1" applyBorder="1" applyAlignment="1" applyProtection="1">
      <alignment vertical="center" wrapText="1"/>
      <protection hidden="1"/>
    </xf>
    <xf numFmtId="167" fontId="6" fillId="0" borderId="26" xfId="5" applyFont="1" applyFill="1" applyBorder="1" applyAlignment="1" applyProtection="1">
      <alignment vertical="center" wrapText="1"/>
      <protection hidden="1"/>
    </xf>
    <xf numFmtId="0" fontId="6" fillId="0" borderId="17" xfId="3" applyFont="1" applyBorder="1" applyAlignment="1" applyProtection="1">
      <alignment vertical="center" wrapText="1"/>
      <protection hidden="1"/>
    </xf>
    <xf numFmtId="167" fontId="0" fillId="0" borderId="0" xfId="5" applyFont="1"/>
    <xf numFmtId="3" fontId="5" fillId="0" borderId="0" xfId="3" applyNumberFormat="1"/>
    <xf numFmtId="167" fontId="8" fillId="0" borderId="0" xfId="3" applyNumberFormat="1" applyFont="1"/>
    <xf numFmtId="166" fontId="9" fillId="4" borderId="5" xfId="2" applyNumberFormat="1" applyFont="1" applyFill="1" applyBorder="1" applyAlignment="1" applyProtection="1">
      <alignment horizontal="right" vertical="center"/>
      <protection hidden="1"/>
    </xf>
    <xf numFmtId="0" fontId="8" fillId="0" borderId="27" xfId="0" applyFont="1" applyBorder="1" applyAlignment="1">
      <alignment horizontal="center" vertical="center" wrapText="1"/>
    </xf>
    <xf numFmtId="44" fontId="16" fillId="0" borderId="1" xfId="2" applyFont="1" applyBorder="1" applyAlignment="1" applyProtection="1">
      <alignment horizontal="center" vertical="center" wrapText="1"/>
      <protection hidden="1"/>
    </xf>
    <xf numFmtId="44" fontId="3" fillId="0" borderId="1" xfId="2" applyFont="1" applyBorder="1" applyAlignment="1" applyProtection="1">
      <alignment horizontal="center" vertical="center" wrapText="1"/>
      <protection hidden="1"/>
    </xf>
    <xf numFmtId="0" fontId="19" fillId="7" borderId="0" xfId="3" applyFont="1" applyFill="1" applyAlignment="1" applyProtection="1">
      <alignment horizontal="center" vertical="center"/>
      <protection hidden="1"/>
    </xf>
    <xf numFmtId="0" fontId="23" fillId="9" borderId="6" xfId="0" applyFont="1" applyFill="1" applyBorder="1" applyAlignment="1" applyProtection="1">
      <alignment horizontal="center" vertical="center" wrapText="1"/>
      <protection hidden="1"/>
    </xf>
    <xf numFmtId="49" fontId="23" fillId="9" borderId="6" xfId="0" applyNumberFormat="1" applyFont="1" applyFill="1" applyBorder="1" applyAlignment="1" applyProtection="1">
      <alignment horizontal="center" vertical="center" wrapText="1"/>
      <protection hidden="1"/>
    </xf>
    <xf numFmtId="43" fontId="23" fillId="9" borderId="5" xfId="1" applyFont="1" applyFill="1" applyBorder="1" applyAlignment="1" applyProtection="1">
      <alignment horizontal="center" vertical="center" wrapText="1"/>
      <protection hidden="1"/>
    </xf>
    <xf numFmtId="0" fontId="24" fillId="10" borderId="28" xfId="0" applyFont="1" applyFill="1" applyBorder="1" applyAlignment="1" applyProtection="1">
      <alignment horizontal="center" vertical="center" wrapText="1"/>
      <protection hidden="1"/>
    </xf>
    <xf numFmtId="0" fontId="2" fillId="6" borderId="0" xfId="0" applyFont="1" applyFill="1" applyAlignment="1">
      <alignment horizontal="center" vertical="center"/>
    </xf>
    <xf numFmtId="9" fontId="2" fillId="11" borderId="0" xfId="0" applyNumberFormat="1" applyFont="1" applyFill="1" applyAlignment="1">
      <alignment horizontal="center" vertical="center"/>
    </xf>
    <xf numFmtId="0" fontId="2" fillId="12" borderId="0" xfId="0" applyFont="1" applyFill="1" applyAlignment="1">
      <alignment horizontal="center" vertical="center" wrapText="1"/>
    </xf>
    <xf numFmtId="9" fontId="2" fillId="11" borderId="0" xfId="0" applyNumberFormat="1" applyFont="1" applyFill="1" applyAlignment="1">
      <alignment horizontal="center" vertical="center" wrapText="1"/>
    </xf>
    <xf numFmtId="44" fontId="0" fillId="0" borderId="0" xfId="2" applyFont="1" applyAlignment="1">
      <alignment horizontal="center" vertical="center"/>
    </xf>
    <xf numFmtId="0" fontId="2" fillId="0" borderId="0" xfId="0" applyFont="1" applyAlignment="1">
      <alignment horizontal="center" vertical="center" wrapText="1"/>
    </xf>
    <xf numFmtId="44" fontId="2" fillId="0" borderId="0" xfId="2" applyFont="1" applyAlignment="1">
      <alignment horizontal="center" vertical="center" wrapText="1"/>
    </xf>
    <xf numFmtId="1" fontId="25" fillId="0" borderId="7" xfId="0" applyNumberFormat="1" applyFont="1" applyBorder="1" applyAlignment="1">
      <alignment horizontal="center" vertical="center" shrinkToFit="1"/>
    </xf>
    <xf numFmtId="0" fontId="5" fillId="0" borderId="7" xfId="0" applyFont="1" applyBorder="1" applyAlignment="1">
      <alignment horizontal="center" vertical="center" wrapText="1"/>
    </xf>
    <xf numFmtId="49" fontId="25" fillId="0" borderId="7" xfId="0" applyNumberFormat="1" applyFont="1" applyBorder="1" applyAlignment="1">
      <alignment horizontal="left" vertical="center" wrapText="1"/>
    </xf>
    <xf numFmtId="39" fontId="6" fillId="0" borderId="13" xfId="1" applyNumberFormat="1" applyFont="1" applyFill="1" applyBorder="1" applyAlignment="1" applyProtection="1">
      <alignment horizontal="center" vertical="center" wrapText="1"/>
      <protection hidden="1"/>
    </xf>
    <xf numFmtId="0" fontId="0" fillId="0" borderId="0" xfId="0" applyAlignment="1">
      <alignment horizontal="center" vertical="center"/>
    </xf>
    <xf numFmtId="168" fontId="0" fillId="0" borderId="0" xfId="0" applyNumberFormat="1" applyAlignment="1">
      <alignment horizontal="center" vertical="center"/>
    </xf>
    <xf numFmtId="2" fontId="0" fillId="0" borderId="0" xfId="6" applyNumberFormat="1" applyFont="1" applyAlignment="1">
      <alignment horizontal="center" vertical="center"/>
    </xf>
    <xf numFmtId="44" fontId="0" fillId="0" borderId="0" xfId="0" applyNumberFormat="1" applyAlignment="1">
      <alignment horizontal="center" vertical="center"/>
    </xf>
    <xf numFmtId="1" fontId="25" fillId="13" borderId="7" xfId="0" applyNumberFormat="1" applyFont="1" applyFill="1" applyBorder="1" applyAlignment="1">
      <alignment horizontal="center" vertical="center" shrinkToFit="1"/>
    </xf>
    <xf numFmtId="0" fontId="5" fillId="13" borderId="7" xfId="0" applyFont="1" applyFill="1" applyBorder="1" applyAlignment="1">
      <alignment horizontal="center" vertical="center" wrapText="1"/>
    </xf>
    <xf numFmtId="49" fontId="25" fillId="13" borderId="7" xfId="0" applyNumberFormat="1" applyFont="1" applyFill="1" applyBorder="1" applyAlignment="1">
      <alignment horizontal="left" vertical="center" wrapText="1"/>
    </xf>
    <xf numFmtId="39" fontId="6" fillId="13" borderId="13" xfId="1" applyNumberFormat="1" applyFont="1" applyFill="1" applyBorder="1" applyAlignment="1" applyProtection="1">
      <alignment horizontal="center" vertical="center" wrapText="1"/>
      <protection hidden="1"/>
    </xf>
    <xf numFmtId="49" fontId="5" fillId="0" borderId="7" xfId="0" applyNumberFormat="1" applyFont="1" applyBorder="1" applyAlignment="1">
      <alignment horizontal="left" vertical="center" wrapText="1"/>
    </xf>
    <xf numFmtId="49" fontId="5" fillId="0" borderId="7" xfId="0" applyNumberFormat="1" applyFont="1" applyBorder="1" applyAlignment="1">
      <alignment horizontal="center" vertical="center" wrapText="1"/>
    </xf>
    <xf numFmtId="49" fontId="5" fillId="13" borderId="7" xfId="0" applyNumberFormat="1" applyFont="1" applyFill="1" applyBorder="1" applyAlignment="1">
      <alignment horizontal="left" vertical="center" wrapText="1"/>
    </xf>
    <xf numFmtId="0" fontId="5" fillId="0" borderId="7" xfId="0" applyFont="1" applyBorder="1" applyAlignment="1">
      <alignment horizontal="left" vertical="center" wrapText="1"/>
    </xf>
    <xf numFmtId="168" fontId="2" fillId="0" borderId="0" xfId="0" applyNumberFormat="1" applyFont="1" applyAlignment="1">
      <alignment horizontal="center" vertical="center"/>
    </xf>
    <xf numFmtId="44" fontId="2" fillId="0" borderId="0" xfId="0" applyNumberFormat="1" applyFont="1" applyAlignment="1">
      <alignment horizontal="center" vertical="center"/>
    </xf>
    <xf numFmtId="166" fontId="0" fillId="0" borderId="0" xfId="0" applyNumberFormat="1"/>
    <xf numFmtId="166" fontId="2" fillId="3" borderId="0" xfId="0" applyNumberFormat="1" applyFont="1" applyFill="1"/>
    <xf numFmtId="0" fontId="0" fillId="3" borderId="23" xfId="0" applyFill="1" applyBorder="1"/>
    <xf numFmtId="0" fontId="0" fillId="3" borderId="23" xfId="0" applyFill="1" applyBorder="1" applyAlignment="1">
      <alignment horizontal="center"/>
    </xf>
    <xf numFmtId="44" fontId="0" fillId="3" borderId="23" xfId="2" applyFont="1" applyFill="1" applyBorder="1"/>
    <xf numFmtId="166" fontId="7" fillId="3" borderId="6" xfId="3" applyNumberFormat="1" applyFont="1" applyFill="1" applyBorder="1" applyAlignment="1" applyProtection="1">
      <alignment horizontal="center" vertical="center" wrapText="1"/>
      <protection locked="0"/>
    </xf>
    <xf numFmtId="0" fontId="0" fillId="3" borderId="0" xfId="0" applyFill="1"/>
    <xf numFmtId="44" fontId="2" fillId="3" borderId="0" xfId="0" applyNumberFormat="1" applyFont="1" applyFill="1" applyAlignment="1">
      <alignment horizontal="center" vertical="center"/>
    </xf>
    <xf numFmtId="49" fontId="23" fillId="9" borderId="5" xfId="0" applyNumberFormat="1" applyFont="1" applyFill="1" applyBorder="1" applyAlignment="1" applyProtection="1">
      <alignment horizontal="center" vertical="center" wrapText="1"/>
      <protection hidden="1"/>
    </xf>
    <xf numFmtId="44" fontId="5" fillId="0" borderId="5" xfId="2" applyFont="1" applyFill="1" applyBorder="1" applyAlignment="1" applyProtection="1">
      <alignment horizontal="center" vertical="center" wrapText="1"/>
      <protection hidden="1"/>
    </xf>
    <xf numFmtId="169" fontId="5" fillId="0" borderId="5" xfId="2" applyNumberFormat="1" applyFont="1" applyFill="1" applyBorder="1" applyAlignment="1" applyProtection="1">
      <alignment horizontal="center" vertical="center" wrapText="1"/>
      <protection hidden="1"/>
    </xf>
    <xf numFmtId="169" fontId="6" fillId="2" borderId="5" xfId="6" applyNumberFormat="1" applyFont="1" applyFill="1" applyBorder="1" applyAlignment="1" applyProtection="1">
      <alignment horizontal="center" vertical="center" wrapText="1"/>
      <protection locked="0"/>
    </xf>
    <xf numFmtId="44" fontId="6" fillId="0" borderId="5" xfId="2" applyFont="1" applyFill="1" applyBorder="1" applyAlignment="1" applyProtection="1">
      <alignment horizontal="center" vertical="center" wrapText="1"/>
      <protection hidden="1"/>
    </xf>
    <xf numFmtId="44" fontId="5" fillId="13" borderId="5" xfId="2" applyFont="1" applyFill="1" applyBorder="1" applyAlignment="1" applyProtection="1">
      <alignment horizontal="center" vertical="center" wrapText="1"/>
      <protection hidden="1"/>
    </xf>
    <xf numFmtId="169" fontId="5" fillId="13" borderId="5" xfId="2" applyNumberFormat="1" applyFont="1" applyFill="1" applyBorder="1" applyAlignment="1" applyProtection="1">
      <alignment horizontal="center" vertical="center" wrapText="1"/>
      <protection hidden="1"/>
    </xf>
    <xf numFmtId="44" fontId="6" fillId="13" borderId="5" xfId="2" applyFont="1" applyFill="1" applyBorder="1" applyAlignment="1" applyProtection="1">
      <alignment horizontal="center" vertical="center" wrapText="1"/>
      <protection hidden="1"/>
    </xf>
    <xf numFmtId="0" fontId="5" fillId="0" borderId="29" xfId="0" applyFont="1" applyBorder="1" applyAlignment="1">
      <alignment horizontal="center" vertical="center" wrapText="1"/>
    </xf>
    <xf numFmtId="0" fontId="5" fillId="13" borderId="7" xfId="0" applyFont="1" applyFill="1" applyBorder="1" applyAlignment="1">
      <alignment horizontal="left" vertical="center" wrapText="1"/>
    </xf>
    <xf numFmtId="10" fontId="0" fillId="0" borderId="0" xfId="0" applyNumberFormat="1"/>
    <xf numFmtId="10" fontId="8" fillId="0" borderId="0" xfId="0" applyNumberFormat="1" applyFont="1"/>
    <xf numFmtId="49" fontId="23" fillId="9" borderId="28" xfId="0" applyNumberFormat="1" applyFont="1" applyFill="1" applyBorder="1" applyAlignment="1" applyProtection="1">
      <alignment horizontal="center" vertical="center" wrapText="1"/>
      <protection hidden="1"/>
    </xf>
    <xf numFmtId="10" fontId="8" fillId="0" borderId="0" xfId="0" applyNumberFormat="1" applyFont="1" applyAlignment="1">
      <alignment horizontal="center" vertical="center"/>
    </xf>
    <xf numFmtId="44" fontId="17" fillId="3" borderId="30" xfId="0" applyNumberFormat="1" applyFont="1" applyFill="1" applyBorder="1"/>
    <xf numFmtId="10" fontId="8" fillId="0" borderId="1" xfId="0" applyNumberFormat="1" applyFont="1" applyBorder="1" applyAlignment="1">
      <alignment horizontal="center" vertical="center"/>
    </xf>
    <xf numFmtId="44" fontId="0" fillId="0" borderId="1" xfId="0" applyNumberFormat="1" applyBorder="1"/>
    <xf numFmtId="44" fontId="2" fillId="0" borderId="0" xfId="2" applyFont="1" applyAlignment="1">
      <alignment horizontal="center" vertical="center"/>
    </xf>
    <xf numFmtId="0" fontId="12" fillId="10" borderId="5" xfId="3" applyFont="1" applyFill="1" applyBorder="1" applyAlignment="1" applyProtection="1">
      <alignment horizontal="center" vertical="center" wrapText="1"/>
      <protection hidden="1"/>
    </xf>
    <xf numFmtId="0" fontId="8" fillId="0" borderId="0" xfId="0" applyFont="1" applyAlignment="1">
      <alignment horizontal="center" vertical="center"/>
    </xf>
    <xf numFmtId="170" fontId="0" fillId="0" borderId="0" xfId="0" applyNumberFormat="1"/>
    <xf numFmtId="166" fontId="5" fillId="0" borderId="0" xfId="3" applyNumberFormat="1"/>
    <xf numFmtId="0" fontId="0" fillId="10" borderId="0" xfId="0" applyFill="1" applyAlignment="1">
      <alignment horizontal="center" vertical="center"/>
    </xf>
    <xf numFmtId="44" fontId="0" fillId="0" borderId="0" xfId="0" applyNumberFormat="1"/>
    <xf numFmtId="0" fontId="7" fillId="0" borderId="0" xfId="0" applyFont="1" applyAlignment="1" applyProtection="1">
      <alignment horizontal="center" vertical="center" wrapText="1"/>
      <protection hidden="1"/>
    </xf>
    <xf numFmtId="0" fontId="7" fillId="4" borderId="0" xfId="0" applyFont="1" applyFill="1" applyAlignment="1" applyProtection="1">
      <alignment horizontal="center" vertical="center" wrapText="1"/>
      <protection hidden="1"/>
    </xf>
    <xf numFmtId="166" fontId="7" fillId="0" borderId="0" xfId="0" applyNumberFormat="1" applyFont="1" applyAlignment="1" applyProtection="1">
      <alignment horizontal="center" vertical="center" wrapText="1"/>
      <protection hidden="1"/>
    </xf>
    <xf numFmtId="166" fontId="7" fillId="0" borderId="0" xfId="3" applyNumberFormat="1" applyFont="1" applyAlignment="1" applyProtection="1">
      <alignment horizontal="center" vertical="center" wrapText="1"/>
      <protection hidden="1"/>
    </xf>
    <xf numFmtId="166" fontId="7" fillId="2" borderId="9" xfId="3" applyNumberFormat="1" applyFont="1" applyFill="1" applyBorder="1" applyAlignment="1" applyProtection="1">
      <alignment horizontal="center" vertical="center" wrapText="1"/>
      <protection locked="0"/>
    </xf>
    <xf numFmtId="166" fontId="7" fillId="2" borderId="13" xfId="3" applyNumberFormat="1" applyFont="1" applyFill="1" applyBorder="1" applyAlignment="1" applyProtection="1">
      <alignment horizontal="center" vertical="center" wrapText="1"/>
      <protection locked="0"/>
    </xf>
    <xf numFmtId="166" fontId="7" fillId="0" borderId="18" xfId="3" applyNumberFormat="1" applyFont="1" applyBorder="1" applyAlignment="1">
      <alignment horizontal="center" vertical="center" wrapText="1"/>
    </xf>
    <xf numFmtId="0" fontId="0" fillId="0" borderId="1" xfId="0" applyBorder="1" applyAlignment="1">
      <alignment horizontal="center" vertical="center"/>
    </xf>
    <xf numFmtId="0" fontId="7" fillId="0" borderId="5" xfId="0" applyFont="1" applyBorder="1" applyAlignment="1" applyProtection="1">
      <alignment horizontal="left" vertical="center" wrapText="1"/>
      <protection hidden="1"/>
    </xf>
    <xf numFmtId="0" fontId="27" fillId="0" borderId="0" xfId="0" applyFont="1"/>
    <xf numFmtId="0" fontId="8" fillId="0" borderId="32" xfId="0" applyFont="1" applyBorder="1" applyAlignment="1">
      <alignment horizontal="center" vertical="center" wrapText="1"/>
    </xf>
    <xf numFmtId="0" fontId="16" fillId="0" borderId="0" xfId="0" applyFont="1" applyAlignment="1">
      <alignment horizontal="center" vertical="center" wrapText="1"/>
    </xf>
    <xf numFmtId="0" fontId="30" fillId="0" borderId="0" xfId="0" applyFont="1" applyAlignment="1">
      <alignment horizontal="center" vertical="center" wrapText="1"/>
    </xf>
    <xf numFmtId="9" fontId="26" fillId="0" borderId="0" xfId="0" applyNumberFormat="1" applyFont="1" applyAlignment="1">
      <alignment horizontal="center" vertical="center" wrapText="1"/>
    </xf>
    <xf numFmtId="0" fontId="26" fillId="0" borderId="0" xfId="0" applyFont="1" applyAlignment="1">
      <alignment horizontal="center" vertical="center" wrapText="1"/>
    </xf>
    <xf numFmtId="0" fontId="28" fillId="0" borderId="37" xfId="0" applyFont="1" applyBorder="1" applyAlignment="1">
      <alignment horizontal="center" vertical="center" wrapText="1"/>
    </xf>
    <xf numFmtId="0" fontId="28" fillId="0" borderId="38"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0" xfId="0" applyFont="1" applyAlignment="1">
      <alignment horizontal="center" vertical="center" wrapText="1"/>
    </xf>
    <xf numFmtId="0" fontId="25" fillId="0" borderId="33" xfId="0" applyFont="1" applyBorder="1" applyAlignment="1">
      <alignment horizontal="center" vertical="center" wrapText="1"/>
    </xf>
    <xf numFmtId="0" fontId="5" fillId="16" borderId="32" xfId="0" applyFont="1" applyFill="1" applyBorder="1" applyAlignment="1">
      <alignment horizontal="center" vertical="center" wrapText="1"/>
    </xf>
    <xf numFmtId="0" fontId="32" fillId="20" borderId="33" xfId="0" applyFont="1" applyFill="1" applyBorder="1" applyAlignment="1">
      <alignment horizontal="center" vertical="center" wrapText="1"/>
    </xf>
    <xf numFmtId="0" fontId="28" fillId="17" borderId="37" xfId="0" applyFont="1" applyFill="1" applyBorder="1" applyAlignment="1">
      <alignment horizontal="center" vertical="center" wrapText="1"/>
    </xf>
    <xf numFmtId="0" fontId="23" fillId="18" borderId="34" xfId="0" applyFont="1" applyFill="1" applyBorder="1" applyAlignment="1">
      <alignment horizontal="center" vertical="center" wrapText="1"/>
    </xf>
    <xf numFmtId="0" fontId="23" fillId="18" borderId="32" xfId="0" applyFont="1" applyFill="1" applyBorder="1" applyAlignment="1">
      <alignment horizontal="center" vertical="center" wrapText="1"/>
    </xf>
    <xf numFmtId="0" fontId="25" fillId="0" borderId="7" xfId="0" applyFont="1" applyBorder="1" applyAlignment="1">
      <alignment horizontal="center" vertical="center"/>
    </xf>
    <xf numFmtId="0" fontId="25" fillId="0" borderId="7" xfId="0" applyFont="1" applyBorder="1" applyAlignment="1">
      <alignment horizontal="left" vertical="center" wrapText="1"/>
    </xf>
    <xf numFmtId="4" fontId="25" fillId="0" borderId="33" xfId="0" applyNumberFormat="1" applyFont="1" applyBorder="1" applyAlignment="1">
      <alignment horizontal="center" vertical="center" wrapText="1"/>
    </xf>
    <xf numFmtId="8" fontId="5" fillId="0" borderId="32" xfId="0" applyNumberFormat="1" applyFont="1" applyBorder="1" applyAlignment="1">
      <alignment horizontal="center" vertical="center" wrapText="1"/>
    </xf>
    <xf numFmtId="10" fontId="5" fillId="0" borderId="32" xfId="0" applyNumberFormat="1" applyFont="1" applyBorder="1" applyAlignment="1">
      <alignment horizontal="center" vertical="center" wrapText="1"/>
    </xf>
    <xf numFmtId="10" fontId="25" fillId="15" borderId="32" xfId="0" applyNumberFormat="1" applyFont="1" applyFill="1" applyBorder="1" applyAlignment="1">
      <alignment horizontal="center" vertical="center" wrapText="1"/>
    </xf>
    <xf numFmtId="8" fontId="25" fillId="0" borderId="32" xfId="0" applyNumberFormat="1" applyFont="1" applyBorder="1" applyAlignment="1">
      <alignment horizontal="center" vertical="center" wrapText="1"/>
    </xf>
    <xf numFmtId="4" fontId="8" fillId="0" borderId="32" xfId="0" applyNumberFormat="1" applyFont="1" applyBorder="1" applyAlignment="1">
      <alignment horizontal="center" vertical="center" wrapText="1"/>
    </xf>
    <xf numFmtId="0" fontId="5" fillId="0" borderId="41" xfId="0" applyFont="1" applyBorder="1" applyAlignment="1">
      <alignment horizontal="center" vertical="center" wrapText="1"/>
    </xf>
    <xf numFmtId="0" fontId="25" fillId="0" borderId="41" xfId="0" applyFont="1" applyBorder="1" applyAlignment="1">
      <alignment horizontal="left" vertical="center" wrapText="1"/>
    </xf>
    <xf numFmtId="0" fontId="25" fillId="0" borderId="42" xfId="0" applyFont="1" applyBorder="1" applyAlignment="1">
      <alignment horizontal="left" vertical="center" wrapText="1"/>
    </xf>
    <xf numFmtId="0" fontId="25" fillId="0" borderId="43" xfId="0" applyFont="1" applyBorder="1" applyAlignment="1">
      <alignment horizontal="left" vertical="center" wrapText="1"/>
    </xf>
    <xf numFmtId="0" fontId="5" fillId="0" borderId="42" xfId="0" applyFont="1" applyBorder="1" applyAlignment="1">
      <alignment horizontal="center" vertical="center" wrapText="1"/>
    </xf>
    <xf numFmtId="0" fontId="5" fillId="0" borderId="43" xfId="0" applyFont="1" applyBorder="1" applyAlignment="1">
      <alignment horizontal="center" vertical="center" wrapText="1"/>
    </xf>
    <xf numFmtId="0" fontId="25" fillId="21" borderId="41" xfId="0" applyFont="1" applyFill="1" applyBorder="1" applyAlignment="1">
      <alignment horizontal="left" vertical="center" wrapText="1"/>
    </xf>
    <xf numFmtId="0" fontId="25" fillId="21" borderId="42" xfId="0" applyFont="1" applyFill="1" applyBorder="1" applyAlignment="1">
      <alignment horizontal="left" vertical="center" wrapText="1"/>
    </xf>
    <xf numFmtId="0" fontId="25" fillId="21" borderId="43" xfId="0" applyFont="1" applyFill="1" applyBorder="1" applyAlignment="1">
      <alignment horizontal="left" vertical="center" wrapText="1"/>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5" fillId="21" borderId="41" xfId="0" applyFont="1" applyFill="1" applyBorder="1" applyAlignment="1">
      <alignment horizontal="left" vertical="center" wrapText="1"/>
    </xf>
    <xf numFmtId="0" fontId="5" fillId="21" borderId="42" xfId="0" applyFont="1" applyFill="1" applyBorder="1" applyAlignment="1">
      <alignment horizontal="left" vertical="center" wrapText="1"/>
    </xf>
    <xf numFmtId="0" fontId="5" fillId="21" borderId="43" xfId="0" applyFont="1" applyFill="1" applyBorder="1" applyAlignment="1">
      <alignment horizontal="left" vertical="center" wrapText="1"/>
    </xf>
    <xf numFmtId="0" fontId="9" fillId="18" borderId="35" xfId="0" applyFont="1" applyFill="1" applyBorder="1" applyAlignment="1">
      <alignment vertical="center" wrapText="1"/>
    </xf>
    <xf numFmtId="0" fontId="9" fillId="18" borderId="36" xfId="0" applyFont="1" applyFill="1" applyBorder="1" applyAlignment="1">
      <alignment vertical="center" wrapText="1"/>
    </xf>
    <xf numFmtId="0" fontId="9" fillId="18" borderId="35" xfId="0" applyFont="1" applyFill="1" applyBorder="1" applyAlignment="1">
      <alignment horizontal="right" vertical="center"/>
    </xf>
    <xf numFmtId="8" fontId="9" fillId="18" borderId="32" xfId="0" applyNumberFormat="1" applyFont="1" applyFill="1" applyBorder="1" applyAlignment="1">
      <alignment horizontal="center" vertical="center" wrapText="1"/>
    </xf>
    <xf numFmtId="0" fontId="5" fillId="0" borderId="41" xfId="0" applyFont="1" applyBorder="1" applyAlignment="1">
      <alignment vertical="center" wrapText="1"/>
    </xf>
    <xf numFmtId="0" fontId="5" fillId="0" borderId="42" xfId="0" applyFont="1" applyBorder="1" applyAlignment="1">
      <alignment vertical="center" wrapText="1"/>
    </xf>
    <xf numFmtId="0" fontId="5" fillId="0" borderId="43" xfId="0" applyFont="1" applyBorder="1" applyAlignment="1">
      <alignment vertical="center" wrapText="1"/>
    </xf>
    <xf numFmtId="0" fontId="34" fillId="23" borderId="33" xfId="0" applyFont="1" applyFill="1" applyBorder="1" applyAlignment="1">
      <alignment horizontal="center" vertical="center" wrapText="1"/>
    </xf>
    <xf numFmtId="168" fontId="2" fillId="10" borderId="0" xfId="0" applyNumberFormat="1" applyFont="1" applyFill="1"/>
    <xf numFmtId="0" fontId="35" fillId="15" borderId="35" xfId="0" applyFont="1" applyFill="1" applyBorder="1"/>
    <xf numFmtId="0" fontId="35" fillId="15" borderId="36" xfId="0" applyFont="1" applyFill="1" applyBorder="1"/>
    <xf numFmtId="1" fontId="0" fillId="10" borderId="0" xfId="0" applyNumberFormat="1" applyFill="1" applyAlignment="1">
      <alignment horizontal="center" vertical="center"/>
    </xf>
    <xf numFmtId="39" fontId="2" fillId="10" borderId="0" xfId="0" applyNumberFormat="1" applyFont="1" applyFill="1"/>
    <xf numFmtId="168" fontId="0" fillId="0" borderId="0" xfId="0" applyNumberFormat="1"/>
    <xf numFmtId="0" fontId="2" fillId="10" borderId="0" xfId="0" applyFont="1" applyFill="1" applyAlignment="1">
      <alignment horizontal="center"/>
    </xf>
    <xf numFmtId="44" fontId="0" fillId="24" borderId="0" xfId="0" applyNumberFormat="1" applyFill="1" applyAlignment="1">
      <alignment horizontal="center" vertical="center"/>
    </xf>
    <xf numFmtId="168" fontId="0" fillId="24" borderId="0" xfId="0" applyNumberFormat="1" applyFill="1" applyAlignment="1">
      <alignment horizontal="center" vertical="center"/>
    </xf>
    <xf numFmtId="2" fontId="0" fillId="0" borderId="0" xfId="6" applyNumberFormat="1" applyFont="1" applyFill="1" applyAlignment="1">
      <alignment horizontal="center" vertical="center"/>
    </xf>
    <xf numFmtId="44" fontId="0" fillId="0" borderId="0" xfId="2" applyFont="1" applyFill="1" applyAlignment="1">
      <alignment horizontal="center" vertical="center"/>
    </xf>
    <xf numFmtId="0" fontId="36" fillId="0" borderId="0" xfId="0" applyFont="1"/>
    <xf numFmtId="0" fontId="39" fillId="27" borderId="1" xfId="0" applyFont="1" applyFill="1" applyBorder="1" applyAlignment="1">
      <alignment horizontal="center" vertical="center" wrapText="1"/>
    </xf>
    <xf numFmtId="0" fontId="39" fillId="28" borderId="1" xfId="0" applyFont="1" applyFill="1" applyBorder="1" applyAlignment="1">
      <alignment horizontal="center" vertical="center" wrapText="1"/>
    </xf>
    <xf numFmtId="0" fontId="40" fillId="23" borderId="1" xfId="0" applyFont="1" applyFill="1" applyBorder="1" applyAlignment="1">
      <alignment horizontal="center" vertical="center" wrapText="1"/>
    </xf>
    <xf numFmtId="0" fontId="2" fillId="27" borderId="1" xfId="0" applyFont="1" applyFill="1" applyBorder="1" applyAlignment="1">
      <alignment horizontal="center" vertical="center" wrapText="1"/>
    </xf>
    <xf numFmtId="0" fontId="41" fillId="27" borderId="1" xfId="0" applyFont="1" applyFill="1" applyBorder="1" applyAlignment="1">
      <alignment horizontal="center" vertical="center" wrapText="1"/>
    </xf>
    <xf numFmtId="0" fontId="2" fillId="10" borderId="1" xfId="0" applyFont="1" applyFill="1" applyBorder="1" applyAlignment="1" applyProtection="1">
      <alignment horizontal="center" vertical="center" wrapText="1"/>
      <protection hidden="1"/>
    </xf>
    <xf numFmtId="0" fontId="41" fillId="10" borderId="1" xfId="0" applyFont="1" applyFill="1" applyBorder="1" applyAlignment="1">
      <alignment horizontal="center" vertical="center" wrapText="1"/>
    </xf>
    <xf numFmtId="0" fontId="41" fillId="0" borderId="0" xfId="0" applyFont="1" applyAlignment="1">
      <alignment vertical="center"/>
    </xf>
    <xf numFmtId="0" fontId="36" fillId="0" borderId="1" xfId="0" applyFont="1" applyBorder="1" applyAlignment="1">
      <alignment horizontal="center"/>
    </xf>
    <xf numFmtId="0" fontId="42" fillId="0" borderId="41" xfId="0" applyFont="1" applyBorder="1" applyAlignment="1">
      <alignment horizontal="center" vertical="center"/>
    </xf>
    <xf numFmtId="0" fontId="36" fillId="0" borderId="47" xfId="0" applyFont="1" applyBorder="1" applyAlignment="1">
      <alignment horizontal="center" vertical="center" wrapText="1"/>
    </xf>
    <xf numFmtId="0" fontId="43" fillId="0" borderId="41" xfId="0" applyFont="1" applyBorder="1" applyAlignment="1">
      <alignment horizontal="left" vertical="center" wrapText="1"/>
    </xf>
    <xf numFmtId="0" fontId="44" fillId="0" borderId="1" xfId="0" applyFont="1" applyBorder="1" applyAlignment="1">
      <alignment horizontal="center" vertical="center"/>
    </xf>
    <xf numFmtId="164" fontId="36" fillId="0" borderId="48" xfId="2" applyNumberFormat="1" applyFont="1" applyFill="1" applyBorder="1" applyAlignment="1">
      <alignment horizontal="center" vertical="center" wrapText="1"/>
    </xf>
    <xf numFmtId="164" fontId="44" fillId="0" borderId="1" xfId="0" applyNumberFormat="1" applyFont="1" applyBorder="1" applyAlignment="1">
      <alignment horizontal="center" vertical="center"/>
    </xf>
    <xf numFmtId="44" fontId="36" fillId="0" borderId="48" xfId="2" applyFont="1" applyFill="1" applyBorder="1" applyAlignment="1">
      <alignment horizontal="center" vertical="center" wrapText="1"/>
    </xf>
    <xf numFmtId="44" fontId="44" fillId="0" borderId="1" xfId="0" applyNumberFormat="1" applyFont="1" applyBorder="1" applyAlignment="1">
      <alignment horizontal="center" vertical="center"/>
    </xf>
    <xf numFmtId="0" fontId="45" fillId="9" borderId="1" xfId="0" applyFont="1" applyFill="1" applyBorder="1" applyAlignment="1">
      <alignment horizontal="center" vertical="center"/>
    </xf>
    <xf numFmtId="0" fontId="36" fillId="0" borderId="48" xfId="0" applyFont="1" applyBorder="1" applyAlignment="1">
      <alignment horizontal="center" vertical="center" wrapText="1"/>
    </xf>
    <xf numFmtId="44" fontId="36" fillId="0" borderId="30" xfId="2" applyFont="1" applyBorder="1"/>
    <xf numFmtId="44" fontId="45" fillId="9" borderId="1" xfId="2" applyFont="1" applyFill="1" applyBorder="1" applyAlignment="1">
      <alignment horizontal="center" vertical="center"/>
    </xf>
    <xf numFmtId="44" fontId="36" fillId="0" borderId="0" xfId="0" applyNumberFormat="1" applyFont="1"/>
    <xf numFmtId="44" fontId="36" fillId="0" borderId="47" xfId="2" applyFont="1" applyFill="1" applyBorder="1" applyAlignment="1">
      <alignment horizontal="center" vertical="center" wrapText="1"/>
    </xf>
    <xf numFmtId="164" fontId="36" fillId="0" borderId="47" xfId="2" applyNumberFormat="1" applyFont="1" applyFill="1" applyBorder="1" applyAlignment="1">
      <alignment horizontal="center" vertical="center" wrapText="1"/>
    </xf>
    <xf numFmtId="0" fontId="45" fillId="0" borderId="1" xfId="0" applyFont="1" applyBorder="1" applyAlignment="1">
      <alignment horizontal="center" vertical="center"/>
    </xf>
    <xf numFmtId="44" fontId="36" fillId="0" borderId="30" xfId="2" applyFont="1" applyFill="1" applyBorder="1"/>
    <xf numFmtId="164" fontId="36" fillId="0" borderId="0" xfId="0" applyNumberFormat="1" applyFont="1"/>
    <xf numFmtId="44" fontId="45" fillId="0" borderId="1" xfId="2" applyFont="1" applyFill="1" applyBorder="1" applyAlignment="1">
      <alignment horizontal="center" vertical="center"/>
    </xf>
    <xf numFmtId="0" fontId="44" fillId="29" borderId="1" xfId="0" applyFont="1" applyFill="1" applyBorder="1" applyAlignment="1">
      <alignment horizontal="center" vertical="center"/>
    </xf>
    <xf numFmtId="44" fontId="44" fillId="0" borderId="1" xfId="2" applyFont="1" applyFill="1" applyBorder="1" applyAlignment="1">
      <alignment horizontal="center" vertical="center"/>
    </xf>
    <xf numFmtId="0" fontId="44" fillId="10" borderId="1" xfId="0" applyFont="1" applyFill="1" applyBorder="1" applyAlignment="1">
      <alignment horizontal="center" vertical="center"/>
    </xf>
    <xf numFmtId="0" fontId="36" fillId="0" borderId="56" xfId="0" applyFont="1" applyBorder="1"/>
    <xf numFmtId="0" fontId="46" fillId="23" borderId="56" xfId="0" applyFont="1" applyFill="1" applyBorder="1" applyAlignment="1">
      <alignment horizontal="center" vertical="center"/>
    </xf>
    <xf numFmtId="164" fontId="46" fillId="23" borderId="56" xfId="0" applyNumberFormat="1" applyFont="1" applyFill="1" applyBorder="1" applyAlignment="1">
      <alignment horizontal="center" vertical="center"/>
    </xf>
    <xf numFmtId="164" fontId="46" fillId="23" borderId="56" xfId="2" applyNumberFormat="1" applyFont="1" applyFill="1" applyBorder="1" applyAlignment="1">
      <alignment horizontal="center" vertical="center"/>
    </xf>
    <xf numFmtId="164" fontId="46" fillId="30" borderId="56" xfId="0" applyNumberFormat="1" applyFont="1" applyFill="1" applyBorder="1" applyAlignment="1">
      <alignment horizontal="center" vertical="center"/>
    </xf>
    <xf numFmtId="166" fontId="7" fillId="10" borderId="5" xfId="3" applyNumberFormat="1" applyFont="1" applyFill="1" applyBorder="1" applyAlignment="1">
      <alignment horizontal="center" vertical="center" wrapText="1"/>
    </xf>
    <xf numFmtId="166" fontId="7" fillId="11" borderId="5" xfId="3" applyNumberFormat="1" applyFont="1" applyFill="1" applyBorder="1" applyAlignment="1">
      <alignment horizontal="center" vertical="center" wrapText="1"/>
    </xf>
    <xf numFmtId="9" fontId="5" fillId="0" borderId="0" xfId="3" applyNumberFormat="1"/>
    <xf numFmtId="170" fontId="47" fillId="0" borderId="0" xfId="3" applyNumberFormat="1" applyFont="1"/>
    <xf numFmtId="166" fontId="47" fillId="0" borderId="0" xfId="3" applyNumberFormat="1" applyFont="1"/>
    <xf numFmtId="166" fontId="48" fillId="25" borderId="0" xfId="3" applyNumberFormat="1" applyFont="1" applyFill="1"/>
    <xf numFmtId="171" fontId="5" fillId="0" borderId="0" xfId="3" applyNumberFormat="1"/>
    <xf numFmtId="164" fontId="2" fillId="0" borderId="1" xfId="2" applyNumberFormat="1" applyFont="1" applyFill="1" applyBorder="1" applyAlignment="1">
      <alignment horizontal="center" vertical="center" wrapText="1"/>
    </xf>
    <xf numFmtId="164" fontId="0" fillId="0" borderId="0" xfId="0" applyNumberFormat="1"/>
    <xf numFmtId="0" fontId="2" fillId="10" borderId="1" xfId="0" applyFont="1" applyFill="1" applyBorder="1" applyAlignment="1">
      <alignment horizontal="center" vertical="center" wrapText="1"/>
    </xf>
    <xf numFmtId="0" fontId="2" fillId="0" borderId="8" xfId="0" applyFont="1" applyBorder="1" applyAlignment="1">
      <alignment horizontal="center" vertical="center" wrapText="1"/>
    </xf>
    <xf numFmtId="164" fontId="0" fillId="0" borderId="1" xfId="2" applyNumberFormat="1" applyFont="1" applyFill="1" applyBorder="1"/>
    <xf numFmtId="44" fontId="0" fillId="0" borderId="0" xfId="2" applyFont="1" applyFill="1"/>
    <xf numFmtId="165" fontId="2" fillId="0" borderId="1" xfId="1" applyNumberFormat="1" applyFont="1" applyFill="1" applyBorder="1"/>
    <xf numFmtId="1" fontId="0" fillId="0" borderId="0" xfId="0" applyNumberFormat="1"/>
    <xf numFmtId="0" fontId="12" fillId="5" borderId="28" xfId="3" applyFont="1" applyFill="1" applyBorder="1" applyAlignment="1" applyProtection="1">
      <alignment horizontal="center" vertical="center" wrapText="1"/>
      <protection hidden="1"/>
    </xf>
    <xf numFmtId="170" fontId="5" fillId="0" borderId="0" xfId="3" applyNumberFormat="1"/>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4" fillId="4" borderId="5" xfId="3" applyFont="1" applyFill="1" applyBorder="1" applyAlignment="1" applyProtection="1">
      <alignment horizontal="left" vertical="center" wrapText="1"/>
      <protection hidden="1"/>
    </xf>
    <xf numFmtId="0" fontId="10" fillId="0" borderId="0" xfId="3" applyFont="1" applyAlignment="1" applyProtection="1">
      <alignment horizontal="center" vertical="center" wrapText="1"/>
      <protection hidden="1"/>
    </xf>
    <xf numFmtId="0" fontId="5" fillId="0" borderId="0" xfId="3" applyAlignment="1">
      <alignment horizontal="center"/>
    </xf>
    <xf numFmtId="0" fontId="8" fillId="0" borderId="0" xfId="3" applyFont="1" applyAlignment="1">
      <alignment horizontal="center" wrapText="1"/>
    </xf>
    <xf numFmtId="0" fontId="11" fillId="2" borderId="19" xfId="3" applyFont="1" applyFill="1" applyBorder="1" applyAlignment="1" applyProtection="1">
      <alignment horizontal="center" vertical="center" wrapText="1"/>
      <protection locked="0" hidden="1"/>
    </xf>
    <xf numFmtId="0" fontId="11" fillId="2" borderId="22" xfId="3" applyFont="1" applyFill="1" applyBorder="1" applyAlignment="1" applyProtection="1">
      <alignment horizontal="center" vertical="center" wrapText="1"/>
      <protection locked="0" hidden="1"/>
    </xf>
    <xf numFmtId="0" fontId="11" fillId="2" borderId="20" xfId="3" applyFont="1" applyFill="1" applyBorder="1" applyAlignment="1" applyProtection="1">
      <alignment horizontal="center" vertical="center" wrapText="1"/>
      <protection locked="0" hidden="1"/>
    </xf>
    <xf numFmtId="0" fontId="19" fillId="7" borderId="0" xfId="3" applyFont="1" applyFill="1" applyAlignment="1" applyProtection="1">
      <alignment horizontal="center" vertical="center"/>
      <protection hidden="1"/>
    </xf>
    <xf numFmtId="0" fontId="19" fillId="7" borderId="24" xfId="3" applyFont="1" applyFill="1" applyBorder="1" applyAlignment="1" applyProtection="1">
      <alignment horizontal="center" vertical="center"/>
      <protection hidden="1"/>
    </xf>
    <xf numFmtId="0" fontId="19" fillId="7" borderId="25" xfId="3" applyFont="1" applyFill="1" applyBorder="1" applyAlignment="1" applyProtection="1">
      <alignment horizontal="center" vertical="center"/>
      <protection hidden="1"/>
    </xf>
    <xf numFmtId="0" fontId="14" fillId="4" borderId="9" xfId="3" applyFont="1" applyFill="1" applyBorder="1" applyAlignment="1" applyProtection="1">
      <alignment horizontal="left" vertical="center" wrapText="1"/>
      <protection hidden="1"/>
    </xf>
    <xf numFmtId="0" fontId="14" fillId="4" borderId="13" xfId="3" applyFont="1" applyFill="1" applyBorder="1" applyAlignment="1" applyProtection="1">
      <alignment horizontal="left" vertical="center" wrapText="1"/>
      <protection hidden="1"/>
    </xf>
    <xf numFmtId="0" fontId="19" fillId="8" borderId="1" xfId="0" applyFont="1" applyFill="1" applyBorder="1" applyAlignment="1">
      <alignment horizontal="right" vertical="center"/>
    </xf>
    <xf numFmtId="166" fontId="8" fillId="2" borderId="9" xfId="3" applyNumberFormat="1" applyFont="1" applyFill="1" applyBorder="1" applyAlignment="1" applyProtection="1">
      <alignment horizontal="center" vertical="center" wrapText="1"/>
      <protection locked="0"/>
    </xf>
    <xf numFmtId="166" fontId="8" fillId="2" borderId="10" xfId="3" applyNumberFormat="1" applyFont="1" applyFill="1" applyBorder="1" applyAlignment="1" applyProtection="1">
      <alignment horizontal="center" vertical="center" wrapText="1"/>
      <protection locked="0"/>
    </xf>
    <xf numFmtId="166" fontId="8" fillId="2" borderId="13" xfId="3" applyNumberFormat="1" applyFont="1" applyFill="1" applyBorder="1" applyAlignment="1" applyProtection="1">
      <alignment horizontal="center" vertical="center" wrapText="1"/>
      <protection locked="0"/>
    </xf>
    <xf numFmtId="0" fontId="37" fillId="26" borderId="35" xfId="0" applyFont="1" applyFill="1" applyBorder="1" applyAlignment="1">
      <alignment horizontal="center" vertical="center" wrapText="1"/>
    </xf>
    <xf numFmtId="0" fontId="37" fillId="26" borderId="36" xfId="0" applyFont="1" applyFill="1" applyBorder="1" applyAlignment="1">
      <alignment horizontal="center" vertical="center" wrapText="1"/>
    </xf>
    <xf numFmtId="0" fontId="37" fillId="26" borderId="33" xfId="0" applyFont="1" applyFill="1" applyBorder="1" applyAlignment="1">
      <alignment horizontal="center" vertical="center" wrapText="1"/>
    </xf>
    <xf numFmtId="0" fontId="38" fillId="26" borderId="53" xfId="0" applyFont="1" applyFill="1" applyBorder="1" applyAlignment="1">
      <alignment horizontal="center" vertical="center"/>
    </xf>
    <xf numFmtId="0" fontId="38" fillId="26" borderId="54" xfId="0" applyFont="1" applyFill="1" applyBorder="1" applyAlignment="1">
      <alignment horizontal="center" vertical="center"/>
    </xf>
    <xf numFmtId="0" fontId="38" fillId="26" borderId="55" xfId="0" applyFont="1" applyFill="1" applyBorder="1" applyAlignment="1">
      <alignment horizontal="center" vertical="center"/>
    </xf>
    <xf numFmtId="0" fontId="29" fillId="14" borderId="0" xfId="0" applyFont="1" applyFill="1" applyAlignment="1">
      <alignment horizontal="center" vertical="center" wrapText="1"/>
    </xf>
    <xf numFmtId="0" fontId="5" fillId="0" borderId="31" xfId="0" applyFont="1" applyBorder="1" applyAlignment="1">
      <alignment horizontal="center" vertical="center" wrapText="1"/>
    </xf>
    <xf numFmtId="0" fontId="28" fillId="17" borderId="35" xfId="0" applyFont="1" applyFill="1" applyBorder="1" applyAlignment="1">
      <alignment horizontal="center" vertical="center" wrapText="1"/>
    </xf>
    <xf numFmtId="0" fontId="28" fillId="17" borderId="36" xfId="0" applyFont="1" applyFill="1" applyBorder="1" applyAlignment="1">
      <alignment horizontal="center" vertical="center" wrapText="1"/>
    </xf>
    <xf numFmtId="0" fontId="5" fillId="18" borderId="35" xfId="0" applyFont="1" applyFill="1" applyBorder="1" applyAlignment="1">
      <alignment horizontal="center" vertical="center" wrapText="1"/>
    </xf>
    <xf numFmtId="0" fontId="5" fillId="18" borderId="36" xfId="0" applyFont="1" applyFill="1" applyBorder="1" applyAlignment="1">
      <alignment horizontal="center" vertical="center" wrapText="1"/>
    </xf>
    <xf numFmtId="0" fontId="14" fillId="19" borderId="35" xfId="0" applyFont="1" applyFill="1" applyBorder="1" applyAlignment="1">
      <alignment horizontal="center" vertical="center" wrapText="1"/>
    </xf>
    <xf numFmtId="0" fontId="14" fillId="19" borderId="36" xfId="0" applyFont="1" applyFill="1" applyBorder="1" applyAlignment="1">
      <alignment horizontal="center" vertical="center" wrapText="1"/>
    </xf>
    <xf numFmtId="0" fontId="5" fillId="16" borderId="35" xfId="0" applyFont="1" applyFill="1" applyBorder="1" applyAlignment="1">
      <alignment horizontal="center" vertical="center" wrapText="1"/>
    </xf>
    <xf numFmtId="0" fontId="5" fillId="16" borderId="36" xfId="0" applyFont="1" applyFill="1" applyBorder="1" applyAlignment="1">
      <alignment horizontal="center" vertical="center" wrapText="1"/>
    </xf>
    <xf numFmtId="0" fontId="5" fillId="16" borderId="33" xfId="0" applyFont="1" applyFill="1" applyBorder="1" applyAlignment="1">
      <alignment horizontal="center" vertical="center" wrapText="1"/>
    </xf>
    <xf numFmtId="0" fontId="8" fillId="0" borderId="34" xfId="0" applyFont="1" applyBorder="1" applyAlignment="1">
      <alignment horizontal="center" vertical="center" wrapText="1"/>
    </xf>
    <xf numFmtId="0" fontId="8" fillId="0" borderId="40" xfId="0" applyFont="1" applyBorder="1" applyAlignment="1">
      <alignment horizontal="center" vertical="center" wrapText="1"/>
    </xf>
    <xf numFmtId="0" fontId="8" fillId="0" borderId="46" xfId="0" applyFont="1" applyBorder="1" applyAlignment="1">
      <alignment horizontal="center" vertical="center" wrapText="1"/>
    </xf>
    <xf numFmtId="8" fontId="5" fillId="0" borderId="34" xfId="0" applyNumberFormat="1" applyFont="1" applyBorder="1" applyAlignment="1">
      <alignment horizontal="center" vertical="center" wrapText="1"/>
    </xf>
    <xf numFmtId="8" fontId="5" fillId="0" borderId="40" xfId="0" applyNumberFormat="1" applyFont="1" applyBorder="1" applyAlignment="1">
      <alignment horizontal="center" vertical="center" wrapText="1"/>
    </xf>
    <xf numFmtId="8" fontId="5" fillId="0" borderId="46" xfId="0" applyNumberFormat="1" applyFont="1" applyBorder="1" applyAlignment="1">
      <alignment horizontal="center" vertical="center" wrapText="1"/>
    </xf>
    <xf numFmtId="8" fontId="25" fillId="0" borderId="50" xfId="0" applyNumberFormat="1" applyFont="1" applyBorder="1" applyAlignment="1">
      <alignment horizontal="center" vertical="center" wrapText="1"/>
    </xf>
    <xf numFmtId="8" fontId="25" fillId="0" borderId="51" xfId="0" applyNumberFormat="1" applyFont="1" applyBorder="1" applyAlignment="1">
      <alignment horizontal="center" vertical="center" wrapText="1"/>
    </xf>
    <xf numFmtId="8" fontId="25" fillId="0" borderId="52" xfId="0" applyNumberFormat="1" applyFont="1" applyBorder="1" applyAlignment="1">
      <alignment horizontal="center" vertical="center" wrapText="1"/>
    </xf>
    <xf numFmtId="10" fontId="5" fillId="0" borderId="34" xfId="0" applyNumberFormat="1" applyFont="1" applyBorder="1" applyAlignment="1">
      <alignment horizontal="center" vertical="center" wrapText="1"/>
    </xf>
    <xf numFmtId="10" fontId="5" fillId="0" borderId="40" xfId="0" applyNumberFormat="1" applyFont="1" applyBorder="1" applyAlignment="1">
      <alignment horizontal="center" vertical="center" wrapText="1"/>
    </xf>
    <xf numFmtId="10" fontId="5" fillId="0" borderId="46" xfId="0" applyNumberFormat="1" applyFont="1" applyBorder="1" applyAlignment="1">
      <alignment horizontal="center" vertical="center" wrapText="1"/>
    </xf>
    <xf numFmtId="10" fontId="25" fillId="15" borderId="34" xfId="0" applyNumberFormat="1" applyFont="1" applyFill="1" applyBorder="1" applyAlignment="1">
      <alignment horizontal="center" vertical="center" wrapText="1"/>
    </xf>
    <xf numFmtId="10" fontId="25" fillId="15" borderId="40" xfId="0" applyNumberFormat="1" applyFont="1" applyFill="1" applyBorder="1" applyAlignment="1">
      <alignment horizontal="center" vertical="center" wrapText="1"/>
    </xf>
    <xf numFmtId="10" fontId="25" fillId="15" borderId="46" xfId="0" applyNumberFormat="1" applyFont="1" applyFill="1" applyBorder="1" applyAlignment="1">
      <alignment horizontal="center" vertical="center" wrapText="1"/>
    </xf>
    <xf numFmtId="0" fontId="5" fillId="18" borderId="37" xfId="0" applyFont="1" applyFill="1" applyBorder="1" applyAlignment="1">
      <alignment horizontal="center" vertical="center" wrapText="1"/>
    </xf>
    <xf numFmtId="0" fontId="5" fillId="18" borderId="44" xfId="0" applyFont="1" applyFill="1" applyBorder="1" applyAlignment="1">
      <alignment horizontal="center" vertical="center" wrapText="1"/>
    </xf>
    <xf numFmtId="0" fontId="5" fillId="18" borderId="39" xfId="0" applyFont="1" applyFill="1" applyBorder="1" applyAlignment="1">
      <alignment horizontal="center" vertical="center" wrapText="1"/>
    </xf>
    <xf numFmtId="0" fontId="5" fillId="18" borderId="45" xfId="0" applyFont="1" applyFill="1" applyBorder="1" applyAlignment="1">
      <alignment horizontal="center" vertical="center" wrapText="1"/>
    </xf>
    <xf numFmtId="0" fontId="31" fillId="15" borderId="34" xfId="0" applyFont="1" applyFill="1" applyBorder="1" applyAlignment="1">
      <alignment horizontal="center" vertical="center" wrapText="1"/>
    </xf>
    <xf numFmtId="0" fontId="31" fillId="15" borderId="40" xfId="0" applyFont="1" applyFill="1" applyBorder="1" applyAlignment="1">
      <alignment horizontal="center" vertical="center" wrapText="1"/>
    </xf>
    <xf numFmtId="0" fontId="5" fillId="0" borderId="41"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43" xfId="0" applyFont="1" applyBorder="1" applyAlignment="1">
      <alignment horizontal="center" vertical="center" wrapText="1"/>
    </xf>
    <xf numFmtId="0" fontId="8" fillId="0" borderId="47" xfId="0" applyFont="1" applyBorder="1" applyAlignment="1">
      <alignment horizontal="center" vertical="center" wrapText="1"/>
    </xf>
    <xf numFmtId="0" fontId="8" fillId="0" borderId="48" xfId="0" applyFont="1" applyBorder="1" applyAlignment="1">
      <alignment horizontal="center" vertical="center" wrapText="1"/>
    </xf>
    <xf numFmtId="0" fontId="8" fillId="0" borderId="49" xfId="0" applyFont="1" applyBorder="1" applyAlignment="1">
      <alignment horizontal="center" vertical="center" wrapText="1"/>
    </xf>
    <xf numFmtId="0" fontId="33" fillId="0" borderId="0" xfId="0" applyFont="1" applyAlignment="1">
      <alignment horizontal="left" vertical="center"/>
    </xf>
    <xf numFmtId="0" fontId="25" fillId="0" borderId="41" xfId="0" applyFont="1" applyBorder="1" applyAlignment="1">
      <alignment horizontal="center" vertical="center"/>
    </xf>
    <xf numFmtId="0" fontId="25" fillId="0" borderId="42" xfId="0" applyFont="1" applyBorder="1" applyAlignment="1">
      <alignment horizontal="center" vertical="center"/>
    </xf>
    <xf numFmtId="0" fontId="25" fillId="0" borderId="43" xfId="0" applyFont="1" applyBorder="1" applyAlignment="1">
      <alignment horizontal="center" vertical="center"/>
    </xf>
    <xf numFmtId="0" fontId="25" fillId="0" borderId="47" xfId="0" applyFont="1" applyBorder="1" applyAlignment="1">
      <alignment horizontal="center" vertical="center" wrapText="1"/>
    </xf>
    <xf numFmtId="0" fontId="25" fillId="0" borderId="48" xfId="0" applyFont="1" applyBorder="1" applyAlignment="1">
      <alignment horizontal="center" vertical="center" wrapText="1"/>
    </xf>
    <xf numFmtId="0" fontId="25" fillId="0" borderId="49" xfId="0" applyFont="1" applyBorder="1" applyAlignment="1">
      <alignment horizontal="center" vertical="center" wrapText="1"/>
    </xf>
    <xf numFmtId="0" fontId="8" fillId="21" borderId="34" xfId="0" applyFont="1" applyFill="1" applyBorder="1" applyAlignment="1">
      <alignment horizontal="center" vertical="center" wrapText="1"/>
    </xf>
    <xf numFmtId="0" fontId="8" fillId="21" borderId="40" xfId="0" applyFont="1" applyFill="1" applyBorder="1" applyAlignment="1">
      <alignment horizontal="center" vertical="center" wrapText="1"/>
    </xf>
    <xf numFmtId="0" fontId="8" fillId="21" borderId="46" xfId="0" applyFont="1" applyFill="1" applyBorder="1" applyAlignment="1">
      <alignment horizontal="center" vertical="center" wrapText="1"/>
    </xf>
    <xf numFmtId="10" fontId="5" fillId="21" borderId="34" xfId="0" applyNumberFormat="1" applyFont="1" applyFill="1" applyBorder="1" applyAlignment="1">
      <alignment horizontal="center" vertical="center" wrapText="1"/>
    </xf>
    <xf numFmtId="10" fontId="5" fillId="21" borderId="40" xfId="0" applyNumberFormat="1" applyFont="1" applyFill="1" applyBorder="1" applyAlignment="1">
      <alignment horizontal="center" vertical="center" wrapText="1"/>
    </xf>
    <xf numFmtId="10" fontId="5" fillId="21" borderId="46" xfId="0" applyNumberFormat="1" applyFont="1" applyFill="1" applyBorder="1" applyAlignment="1">
      <alignment horizontal="center" vertical="center" wrapText="1"/>
    </xf>
    <xf numFmtId="0" fontId="5" fillId="21" borderId="34" xfId="0" applyFont="1" applyFill="1" applyBorder="1" applyAlignment="1">
      <alignment horizontal="center" vertical="center" wrapText="1"/>
    </xf>
    <xf numFmtId="0" fontId="5" fillId="21" borderId="40" xfId="0" applyFont="1" applyFill="1" applyBorder="1" applyAlignment="1">
      <alignment horizontal="center" vertical="center" wrapText="1"/>
    </xf>
    <xf numFmtId="0" fontId="5" fillId="21" borderId="46" xfId="0" applyFont="1" applyFill="1" applyBorder="1" applyAlignment="1">
      <alignment horizontal="center" vertical="center" wrapText="1"/>
    </xf>
    <xf numFmtId="0" fontId="25" fillId="21" borderId="50" xfId="0" applyFont="1" applyFill="1" applyBorder="1" applyAlignment="1">
      <alignment horizontal="center" vertical="center" wrapText="1"/>
    </xf>
    <xf numFmtId="0" fontId="25" fillId="21" borderId="51" xfId="0" applyFont="1" applyFill="1" applyBorder="1" applyAlignment="1">
      <alignment horizontal="center" vertical="center" wrapText="1"/>
    </xf>
    <xf numFmtId="0" fontId="25" fillId="21" borderId="52" xfId="0" applyFont="1" applyFill="1" applyBorder="1" applyAlignment="1">
      <alignment horizontal="center" vertical="center" wrapText="1"/>
    </xf>
    <xf numFmtId="0" fontId="5" fillId="21" borderId="41" xfId="0" applyFont="1" applyFill="1" applyBorder="1" applyAlignment="1">
      <alignment horizontal="center" vertical="center" wrapText="1"/>
    </xf>
    <xf numFmtId="0" fontId="5" fillId="21" borderId="42" xfId="0" applyFont="1" applyFill="1" applyBorder="1" applyAlignment="1">
      <alignment horizontal="center" vertical="center" wrapText="1"/>
    </xf>
    <xf numFmtId="0" fontId="5" fillId="21" borderId="43" xfId="0" applyFont="1" applyFill="1" applyBorder="1" applyAlignment="1">
      <alignment horizontal="center" vertical="center" wrapText="1"/>
    </xf>
    <xf numFmtId="0" fontId="8" fillId="21" borderId="47" xfId="0" applyFont="1" applyFill="1" applyBorder="1" applyAlignment="1">
      <alignment horizontal="center" vertical="center" wrapText="1"/>
    </xf>
    <xf numFmtId="0" fontId="8" fillId="21" borderId="48" xfId="0" applyFont="1" applyFill="1" applyBorder="1" applyAlignment="1">
      <alignment horizontal="center" vertical="center" wrapText="1"/>
    </xf>
    <xf numFmtId="0" fontId="8" fillId="21" borderId="49" xfId="0" applyFont="1" applyFill="1" applyBorder="1" applyAlignment="1">
      <alignment horizontal="center" vertical="center" wrapText="1"/>
    </xf>
    <xf numFmtId="0" fontId="25" fillId="21" borderId="41" xfId="0" applyFont="1" applyFill="1" applyBorder="1" applyAlignment="1">
      <alignment horizontal="center" vertical="center"/>
    </xf>
    <xf numFmtId="0" fontId="25" fillId="21" borderId="42" xfId="0" applyFont="1" applyFill="1" applyBorder="1" applyAlignment="1">
      <alignment horizontal="center" vertical="center"/>
    </xf>
    <xf numFmtId="0" fontId="25" fillId="21" borderId="43" xfId="0" applyFont="1" applyFill="1" applyBorder="1" applyAlignment="1">
      <alignment horizontal="center" vertical="center"/>
    </xf>
    <xf numFmtId="0" fontId="25" fillId="21" borderId="47" xfId="0" applyFont="1" applyFill="1" applyBorder="1" applyAlignment="1">
      <alignment horizontal="center" vertical="center" wrapText="1"/>
    </xf>
    <xf numFmtId="0" fontId="25" fillId="21" borderId="48" xfId="0" applyFont="1" applyFill="1" applyBorder="1" applyAlignment="1">
      <alignment horizontal="center" vertical="center" wrapText="1"/>
    </xf>
    <xf numFmtId="0" fontId="25" fillId="21" borderId="49" xfId="0" applyFont="1" applyFill="1" applyBorder="1" applyAlignment="1">
      <alignment horizontal="center" vertical="center" wrapText="1"/>
    </xf>
    <xf numFmtId="8" fontId="5" fillId="21" borderId="34" xfId="0" applyNumberFormat="1" applyFont="1" applyFill="1" applyBorder="1" applyAlignment="1">
      <alignment horizontal="center" vertical="center" wrapText="1"/>
    </xf>
    <xf numFmtId="8" fontId="5" fillId="21" borderId="40" xfId="0" applyNumberFormat="1" applyFont="1" applyFill="1" applyBorder="1" applyAlignment="1">
      <alignment horizontal="center" vertical="center" wrapText="1"/>
    </xf>
    <xf numFmtId="8" fontId="5" fillId="21" borderId="46" xfId="0" applyNumberFormat="1" applyFont="1" applyFill="1" applyBorder="1" applyAlignment="1">
      <alignment horizontal="center" vertical="center" wrapText="1"/>
    </xf>
    <xf numFmtId="0" fontId="25" fillId="0" borderId="41" xfId="0" applyFont="1" applyBorder="1" applyAlignment="1">
      <alignment horizontal="left" vertical="center" wrapText="1"/>
    </xf>
    <xf numFmtId="0" fontId="25" fillId="0" borderId="43" xfId="0" applyFont="1" applyBorder="1" applyAlignment="1">
      <alignment horizontal="left" vertical="center" wrapText="1"/>
    </xf>
    <xf numFmtId="0" fontId="34" fillId="23" borderId="47" xfId="0" applyFont="1" applyFill="1" applyBorder="1" applyAlignment="1">
      <alignment horizontal="center" vertical="center" wrapText="1"/>
    </xf>
    <xf numFmtId="0" fontId="34" fillId="23" borderId="48" xfId="0" applyFont="1" applyFill="1" applyBorder="1" applyAlignment="1">
      <alignment horizontal="center" vertical="center" wrapText="1"/>
    </xf>
    <xf numFmtId="0" fontId="34" fillId="23" borderId="49" xfId="0" applyFont="1" applyFill="1" applyBorder="1" applyAlignment="1">
      <alignment horizontal="center" vertical="center" wrapText="1"/>
    </xf>
    <xf numFmtId="0" fontId="34" fillId="22" borderId="47" xfId="0" applyFont="1" applyFill="1" applyBorder="1" applyAlignment="1">
      <alignment horizontal="center" vertical="center" wrapText="1"/>
    </xf>
    <xf numFmtId="0" fontId="34" fillId="22" borderId="48" xfId="0" applyFont="1" applyFill="1" applyBorder="1" applyAlignment="1">
      <alignment horizontal="center" vertical="center" wrapText="1"/>
    </xf>
    <xf numFmtId="0" fontId="34" fillId="22" borderId="49" xfId="0" applyFont="1" applyFill="1" applyBorder="1" applyAlignment="1">
      <alignment horizontal="center" vertical="center" wrapText="1"/>
    </xf>
  </cellXfs>
  <cellStyles count="7">
    <cellStyle name="Millares" xfId="1" builtinId="3"/>
    <cellStyle name="Millares [0] 3" xfId="5" xr:uid="{00000000-0005-0000-0000-000001000000}"/>
    <cellStyle name="Moneda" xfId="2" builtinId="4"/>
    <cellStyle name="Normal" xfId="0" builtinId="0"/>
    <cellStyle name="Normal 10 2" xfId="3" xr:uid="{00000000-0005-0000-0000-000004000000}"/>
    <cellStyle name="Porcentaje" xfId="6" builtinId="5"/>
    <cellStyle name="Porcentaje 4" xfId="4" xr:uid="{00000000-0005-0000-0000-000006000000}"/>
  </cellStyles>
  <dxfs count="463">
    <dxf>
      <font>
        <color theme="0"/>
      </font>
    </dxf>
    <dxf>
      <font>
        <color theme="0"/>
      </font>
    </dxf>
    <dxf>
      <font>
        <color rgb="FF9C0006"/>
      </font>
      <fill>
        <patternFill>
          <bgColor rgb="FFFFC7CE"/>
        </patternFill>
      </fill>
    </dxf>
    <dxf>
      <font>
        <color rgb="FFFF0000"/>
      </font>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ont>
        <color theme="0"/>
      </font>
    </dxf>
    <dxf>
      <font>
        <color theme="0"/>
      </font>
    </dxf>
    <dxf>
      <font>
        <color theme="0"/>
      </font>
    </dxf>
    <dxf>
      <font>
        <color theme="0"/>
      </font>
    </dxf>
    <dxf>
      <font>
        <color theme="0"/>
      </font>
    </dxf>
    <dxf>
      <font>
        <color rgb="FFE6F8FE"/>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crodriguez\Downloads\PREFACTURA%20ENERO%20ALCALDIA%20MAYOR%20DE%20BOGOTA%20CORREGIDA.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eeavila\Downloads\PREFACTURA%20%20FEBRERO%20%20%20ALCALDIA%20MAYOR%20DE%20BOGOTA%209-3-2026.xlsx" TargetMode="External"/><Relationship Id="rId1" Type="http://schemas.openxmlformats.org/officeDocument/2006/relationships/externalLinkPath" Target="file:///C:\Users\eeavila\Downloads\PREFACTURA%20%20FEBRERO%20%20%20ALCALDIA%20MAYOR%20DE%20BOGOTA%209-3-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UBROS"/>
      <sheetName val="INSUMOS DISCRIMINADOS"/>
      <sheetName val="PRE FACTURA ENERO"/>
      <sheetName val="INSUMOS POR SEDES"/>
      <sheetName val="PERSONAL"/>
      <sheetName val="MAQ POR SEDES ENE"/>
      <sheetName val="INSUMOS ENE"/>
      <sheetName val="Z21"/>
      <sheetName val="COT"/>
      <sheetName val="COT (2)"/>
      <sheetName val="SALARIO 2026"/>
      <sheetName val="Incluir en segunda"/>
    </sheetNames>
    <sheetDataSet>
      <sheetData sheetId="0"/>
      <sheetData sheetId="1">
        <row r="110">
          <cell r="CP110">
            <v>210393066.50929567</v>
          </cell>
        </row>
      </sheetData>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RE FACTURA ENERO"/>
      <sheetName val="INSUMOS POR SEDES"/>
      <sheetName val="PRE FACTURA FEBRERO"/>
      <sheetName val="NOM"/>
      <sheetName val="RUBROS"/>
      <sheetName val="PRE FACTURA FEBRERO."/>
      <sheetName val="MAQ POR SEDES FEBRERO"/>
      <sheetName val="NOMINA FEBRERO"/>
      <sheetName val="INSUMOS DISCRIMINADOS"/>
      <sheetName val="PERSONAL FEBRERO"/>
      <sheetName val="PERSONAL"/>
      <sheetName val="INSUMO POR SEDES"/>
      <sheetName val="PERSONAL (2)"/>
      <sheetName val="BD"/>
      <sheetName val="INSUMOS ENE"/>
      <sheetName val="Z21"/>
      <sheetName val="COT"/>
      <sheetName val="COT (2)"/>
      <sheetName val="SALARIO 2026"/>
      <sheetName val="Incluir en segunda"/>
    </sheetNames>
    <sheetDataSet>
      <sheetData sheetId="0"/>
      <sheetData sheetId="1"/>
      <sheetData sheetId="2"/>
      <sheetData sheetId="3"/>
      <sheetData sheetId="4"/>
      <sheetData sheetId="5"/>
      <sheetData sheetId="6"/>
      <sheetData sheetId="7"/>
      <sheetData sheetId="8"/>
      <sheetData sheetId="9"/>
      <sheetData sheetId="10"/>
      <sheetData sheetId="11">
        <row r="110">
          <cell r="CO110">
            <v>64018800.779171117</v>
          </cell>
        </row>
      </sheetData>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F6E50-4A89-480E-BC1C-687777C0F2D6}">
  <dimension ref="A1:AV59"/>
  <sheetViews>
    <sheetView zoomScale="85" zoomScaleNormal="85" workbookViewId="0">
      <pane xSplit="2" ySplit="4" topLeftCell="AE5" activePane="bottomRight" state="frozen"/>
      <selection pane="topRight" activeCell="C1" sqref="C1"/>
      <selection pane="bottomLeft" activeCell="A5" sqref="A5"/>
      <selection pane="bottomRight" activeCell="C3" sqref="C3:AS3"/>
    </sheetView>
  </sheetViews>
  <sheetFormatPr baseColWidth="10" defaultColWidth="11.42578125" defaultRowHeight="15" x14ac:dyDescent="0.25"/>
  <cols>
    <col min="1" max="1" width="67.85546875" bestFit="1" customWidth="1"/>
    <col min="2" max="2" width="8.28515625" bestFit="1" customWidth="1"/>
    <col min="3" max="3" width="16.85546875" bestFit="1" customWidth="1"/>
    <col min="4" max="4" width="16.7109375" bestFit="1" customWidth="1"/>
    <col min="5" max="5" width="12.5703125" bestFit="1" customWidth="1"/>
    <col min="6" max="6" width="15.5703125" bestFit="1" customWidth="1"/>
    <col min="7" max="9" width="14.5703125" bestFit="1" customWidth="1"/>
    <col min="10" max="10" width="15.5703125" bestFit="1" customWidth="1"/>
    <col min="11" max="11" width="13.5703125" bestFit="1" customWidth="1"/>
    <col min="12" max="12" width="14.5703125" bestFit="1" customWidth="1"/>
    <col min="13" max="13" width="19" customWidth="1"/>
    <col min="14" max="14" width="13" bestFit="1" customWidth="1"/>
    <col min="15" max="15" width="12.5703125" bestFit="1" customWidth="1"/>
    <col min="16" max="16" width="14.42578125" bestFit="1" customWidth="1"/>
    <col min="17" max="17" width="15.5703125" bestFit="1" customWidth="1"/>
    <col min="18" max="18" width="14.5703125" bestFit="1" customWidth="1"/>
    <col min="19" max="19" width="15.42578125" customWidth="1"/>
    <col min="20" max="20" width="12.5703125" bestFit="1" customWidth="1"/>
    <col min="21" max="21" width="13" bestFit="1" customWidth="1"/>
    <col min="22" max="22" width="14.5703125" bestFit="1" customWidth="1"/>
    <col min="23" max="23" width="12.5703125" bestFit="1" customWidth="1"/>
    <col min="24" max="24" width="14.5703125" bestFit="1" customWidth="1"/>
    <col min="25" max="25" width="12.85546875" bestFit="1" customWidth="1"/>
    <col min="26" max="27" width="12.5703125" bestFit="1" customWidth="1"/>
    <col min="28" max="28" width="13.5703125" bestFit="1" customWidth="1"/>
    <col min="29" max="29" width="13" bestFit="1" customWidth="1"/>
    <col min="30" max="30" width="14.5703125" bestFit="1" customWidth="1"/>
    <col min="31" max="31" width="15.5703125" bestFit="1" customWidth="1"/>
    <col min="32" max="32" width="14.42578125" bestFit="1" customWidth="1"/>
    <col min="33" max="33" width="15.5703125" bestFit="1" customWidth="1"/>
    <col min="34" max="35" width="13" bestFit="1" customWidth="1"/>
    <col min="36" max="36" width="15.5703125" bestFit="1" customWidth="1"/>
    <col min="37" max="38" width="12.5703125" bestFit="1" customWidth="1"/>
    <col min="39" max="39" width="13" bestFit="1" customWidth="1"/>
    <col min="40" max="40" width="14.5703125" bestFit="1" customWidth="1"/>
    <col min="41" max="41" width="13" bestFit="1" customWidth="1"/>
    <col min="42" max="42" width="14.5703125" bestFit="1" customWidth="1"/>
    <col min="43" max="43" width="15.7109375" bestFit="1" customWidth="1"/>
    <col min="44" max="44" width="14.5703125" bestFit="1" customWidth="1"/>
    <col min="45" max="45" width="16.85546875" bestFit="1" customWidth="1"/>
    <col min="46" max="46" width="16.7109375" bestFit="1" customWidth="1"/>
    <col min="47" max="48" width="14" bestFit="1" customWidth="1"/>
  </cols>
  <sheetData>
    <row r="1" spans="1:48" ht="30" x14ac:dyDescent="0.25">
      <c r="A1" s="259" t="s">
        <v>0</v>
      </c>
      <c r="B1" s="260"/>
      <c r="C1" s="3" t="s">
        <v>1506</v>
      </c>
      <c r="D1" s="3" t="s">
        <v>1</v>
      </c>
      <c r="E1" s="3" t="s">
        <v>3</v>
      </c>
      <c r="F1" s="3" t="s">
        <v>4</v>
      </c>
      <c r="G1" s="3" t="s">
        <v>5</v>
      </c>
      <c r="H1" s="3" t="s">
        <v>6</v>
      </c>
      <c r="I1" s="3" t="s">
        <v>7</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c r="AG1" s="3" t="s">
        <v>32</v>
      </c>
      <c r="AH1" s="3" t="s">
        <v>33</v>
      </c>
      <c r="AI1" s="3" t="s">
        <v>34</v>
      </c>
      <c r="AJ1" s="3" t="s">
        <v>35</v>
      </c>
      <c r="AK1" s="3" t="s">
        <v>36</v>
      </c>
      <c r="AL1" s="3" t="s">
        <v>37</v>
      </c>
      <c r="AM1" s="3" t="s">
        <v>38</v>
      </c>
      <c r="AN1" s="3" t="s">
        <v>39</v>
      </c>
      <c r="AO1" s="3" t="s">
        <v>40</v>
      </c>
      <c r="AP1" s="3" t="s">
        <v>182</v>
      </c>
      <c r="AQ1" s="3" t="s">
        <v>41</v>
      </c>
      <c r="AR1" s="3" t="s">
        <v>42</v>
      </c>
      <c r="AS1" s="3" t="s">
        <v>43</v>
      </c>
    </row>
    <row r="2" spans="1:48" x14ac:dyDescent="0.25">
      <c r="A2" s="259" t="s">
        <v>118</v>
      </c>
      <c r="B2" s="260"/>
      <c r="C2" s="249">
        <v>46831679</v>
      </c>
      <c r="D2" s="249">
        <v>112611445</v>
      </c>
      <c r="E2" s="249">
        <v>5916000</v>
      </c>
      <c r="F2" s="249">
        <v>14628949</v>
      </c>
      <c r="G2" s="249">
        <v>23880125</v>
      </c>
      <c r="H2" s="249">
        <v>0</v>
      </c>
      <c r="I2" s="249">
        <v>2171420</v>
      </c>
      <c r="J2" s="249">
        <v>58239193</v>
      </c>
      <c r="K2" s="249">
        <v>4376000</v>
      </c>
      <c r="L2" s="249">
        <v>1631268</v>
      </c>
      <c r="M2" s="249">
        <v>68370379.799999982</v>
      </c>
      <c r="N2" s="249">
        <v>925962</v>
      </c>
      <c r="O2" s="249">
        <v>1312014</v>
      </c>
      <c r="P2" s="249">
        <v>102145076</v>
      </c>
      <c r="Q2" s="249">
        <v>52772544</v>
      </c>
      <c r="R2" s="249">
        <v>5503957</v>
      </c>
      <c r="S2" s="249">
        <v>9247060</v>
      </c>
      <c r="T2" s="249">
        <v>1856000</v>
      </c>
      <c r="U2" s="249">
        <v>12893488</v>
      </c>
      <c r="V2" s="249">
        <v>9852496</v>
      </c>
      <c r="W2" s="249">
        <v>3810172</v>
      </c>
      <c r="X2" s="249">
        <v>6566933</v>
      </c>
      <c r="Y2" s="249">
        <v>6804436</v>
      </c>
      <c r="Z2" s="249">
        <v>5797597</v>
      </c>
      <c r="AA2" s="249">
        <v>3834146</v>
      </c>
      <c r="AB2" s="249">
        <v>5725353</v>
      </c>
      <c r="AC2" s="249">
        <v>4001321</v>
      </c>
      <c r="AD2" s="249">
        <v>41700537</v>
      </c>
      <c r="AE2" s="249">
        <v>25531061</v>
      </c>
      <c r="AF2" s="249">
        <v>83910556</v>
      </c>
      <c r="AG2" s="249">
        <v>29769608</v>
      </c>
      <c r="AH2" s="249">
        <v>984050</v>
      </c>
      <c r="AI2" s="249">
        <v>331198</v>
      </c>
      <c r="AJ2" s="249">
        <v>85470</v>
      </c>
      <c r="AK2" s="249">
        <v>378000</v>
      </c>
      <c r="AL2" s="249">
        <v>5240000</v>
      </c>
      <c r="AM2" s="249">
        <v>7661620</v>
      </c>
      <c r="AN2" s="249">
        <v>6225122</v>
      </c>
      <c r="AO2" s="249">
        <v>1486467</v>
      </c>
      <c r="AP2" s="249">
        <v>11453877</v>
      </c>
      <c r="AQ2" s="249">
        <v>192763000</v>
      </c>
      <c r="AR2" s="249">
        <v>228711976.93900001</v>
      </c>
      <c r="AS2" s="249">
        <v>6336562974.4323606</v>
      </c>
      <c r="AT2" s="250">
        <f>SUM(C2:AS2)</f>
        <v>7544500531.17136</v>
      </c>
    </row>
    <row r="3" spans="1:48" x14ac:dyDescent="0.25">
      <c r="A3" s="259" t="s">
        <v>120</v>
      </c>
      <c r="B3" s="260"/>
      <c r="C3" s="249">
        <f>C2-C30</f>
        <v>42058721.035904005</v>
      </c>
      <c r="D3" s="249">
        <f t="shared" ref="D3:AS3" si="0">D2-D30</f>
        <v>36675033.098262385</v>
      </c>
      <c r="E3" s="249">
        <f t="shared" si="0"/>
        <v>5916000</v>
      </c>
      <c r="F3" s="249">
        <f t="shared" si="0"/>
        <v>0.89380449242889881</v>
      </c>
      <c r="G3" s="249">
        <f t="shared" si="0"/>
        <v>17297779.239196401</v>
      </c>
      <c r="H3" s="249">
        <f t="shared" si="0"/>
        <v>0</v>
      </c>
      <c r="I3" s="249">
        <f t="shared" si="0"/>
        <v>1307664.0026123002</v>
      </c>
      <c r="J3" s="249">
        <f t="shared" si="0"/>
        <v>49507714.866453402</v>
      </c>
      <c r="K3" s="249">
        <f t="shared" si="0"/>
        <v>4376000</v>
      </c>
      <c r="L3" s="249">
        <f t="shared" si="0"/>
        <v>992971.48632629996</v>
      </c>
      <c r="M3" s="249">
        <f t="shared" si="0"/>
        <v>17331591.368903987</v>
      </c>
      <c r="N3" s="249">
        <f t="shared" si="0"/>
        <v>739150.49576399999</v>
      </c>
      <c r="O3" s="249">
        <f t="shared" si="0"/>
        <v>1256000.185668</v>
      </c>
      <c r="P3" s="249">
        <f t="shared" si="0"/>
        <v>84914991.497676805</v>
      </c>
      <c r="Q3" s="249">
        <f t="shared" si="0"/>
        <v>46159181.889066301</v>
      </c>
      <c r="R3" s="249">
        <f t="shared" si="0"/>
        <v>4690924.2705477998</v>
      </c>
      <c r="S3" s="249">
        <f t="shared" si="0"/>
        <v>8187585.3045910001</v>
      </c>
      <c r="T3" s="249">
        <f t="shared" si="0"/>
        <v>1856000</v>
      </c>
      <c r="U3" s="249">
        <f t="shared" si="0"/>
        <v>12893488</v>
      </c>
      <c r="V3" s="249">
        <f t="shared" si="0"/>
        <v>9852496</v>
      </c>
      <c r="W3" s="249">
        <f t="shared" si="0"/>
        <v>3810172</v>
      </c>
      <c r="X3" s="249">
        <f t="shared" si="0"/>
        <v>5903420.7437180001</v>
      </c>
      <c r="Y3" s="249">
        <f t="shared" si="0"/>
        <v>6804436</v>
      </c>
      <c r="Z3" s="249">
        <f t="shared" si="0"/>
        <v>5797597</v>
      </c>
      <c r="AA3" s="249">
        <f t="shared" si="0"/>
        <v>3834146</v>
      </c>
      <c r="AB3" s="249">
        <f t="shared" si="0"/>
        <v>5725353</v>
      </c>
      <c r="AC3" s="249">
        <f t="shared" si="0"/>
        <v>4001321</v>
      </c>
      <c r="AD3" s="249">
        <f t="shared" si="0"/>
        <v>38313065.113921404</v>
      </c>
      <c r="AE3" s="249">
        <f t="shared" si="0"/>
        <v>21859699.000000004</v>
      </c>
      <c r="AF3" s="249">
        <f t="shared" si="0"/>
        <v>83910556</v>
      </c>
      <c r="AG3" s="249">
        <f t="shared" si="0"/>
        <v>18678994.2501917</v>
      </c>
      <c r="AH3" s="249">
        <f t="shared" si="0"/>
        <v>672355.37446790002</v>
      </c>
      <c r="AI3" s="249">
        <f t="shared" si="0"/>
        <v>0.39781369996489957</v>
      </c>
      <c r="AJ3" s="249">
        <f t="shared" si="0"/>
        <v>85470</v>
      </c>
      <c r="AK3" s="249">
        <f t="shared" si="0"/>
        <v>378000</v>
      </c>
      <c r="AL3" s="249">
        <f t="shared" si="0"/>
        <v>5240000</v>
      </c>
      <c r="AM3" s="249">
        <f t="shared" si="0"/>
        <v>7427652.36314</v>
      </c>
      <c r="AN3" s="249">
        <f t="shared" si="0"/>
        <v>5346672.0789193995</v>
      </c>
      <c r="AO3" s="249">
        <f t="shared" si="0"/>
        <v>1168018.6806284999</v>
      </c>
      <c r="AP3" s="249">
        <f t="shared" si="0"/>
        <v>11099290.426684801</v>
      </c>
      <c r="AQ3" s="249">
        <f t="shared" si="0"/>
        <v>192763000</v>
      </c>
      <c r="AR3" s="249">
        <f t="shared" si="0"/>
        <v>213820333.70188901</v>
      </c>
      <c r="AS3" s="249">
        <f t="shared" si="0"/>
        <v>5597952750.4953279</v>
      </c>
    </row>
    <row r="4" spans="1:48" ht="178.5" customHeight="1" x14ac:dyDescent="0.25">
      <c r="A4" s="4" t="s">
        <v>44</v>
      </c>
      <c r="B4" s="3"/>
      <c r="C4" s="3" t="s">
        <v>1438</v>
      </c>
      <c r="D4" s="3" t="s">
        <v>1439</v>
      </c>
      <c r="E4" s="251" t="s">
        <v>1440</v>
      </c>
      <c r="F4" s="3" t="s">
        <v>1441</v>
      </c>
      <c r="G4" s="3" t="s">
        <v>1442</v>
      </c>
      <c r="H4" s="3" t="s">
        <v>1443</v>
      </c>
      <c r="I4" s="3" t="s">
        <v>1444</v>
      </c>
      <c r="J4" s="3" t="s">
        <v>1505</v>
      </c>
      <c r="K4" s="251" t="s">
        <v>1445</v>
      </c>
      <c r="L4" s="3" t="s">
        <v>1446</v>
      </c>
      <c r="M4" s="3" t="s">
        <v>1447</v>
      </c>
      <c r="N4" s="3" t="s">
        <v>1448</v>
      </c>
      <c r="O4" s="3" t="s">
        <v>1449</v>
      </c>
      <c r="P4" s="3" t="s">
        <v>1450</v>
      </c>
      <c r="Q4" s="3" t="s">
        <v>1451</v>
      </c>
      <c r="R4" s="3" t="s">
        <v>1452</v>
      </c>
      <c r="S4" s="3" t="s">
        <v>1453</v>
      </c>
      <c r="T4" s="251" t="s">
        <v>1454</v>
      </c>
      <c r="U4" s="3" t="s">
        <v>1455</v>
      </c>
      <c r="V4" s="3" t="s">
        <v>1456</v>
      </c>
      <c r="W4" s="3" t="s">
        <v>1457</v>
      </c>
      <c r="X4" s="3" t="s">
        <v>1458</v>
      </c>
      <c r="Y4" s="3" t="s">
        <v>1459</v>
      </c>
      <c r="Z4" s="3" t="s">
        <v>1460</v>
      </c>
      <c r="AA4" s="3" t="s">
        <v>1461</v>
      </c>
      <c r="AB4" s="3" t="s">
        <v>1462</v>
      </c>
      <c r="AC4" s="3" t="s">
        <v>1463</v>
      </c>
      <c r="AD4" s="3" t="s">
        <v>1464</v>
      </c>
      <c r="AE4" s="3" t="s">
        <v>1465</v>
      </c>
      <c r="AF4" s="3" t="s">
        <v>1466</v>
      </c>
      <c r="AG4" s="3" t="s">
        <v>1467</v>
      </c>
      <c r="AH4" s="3" t="s">
        <v>1468</v>
      </c>
      <c r="AI4" s="3" t="s">
        <v>1469</v>
      </c>
      <c r="AJ4" s="3" t="s">
        <v>1470</v>
      </c>
      <c r="AK4" s="251" t="s">
        <v>1471</v>
      </c>
      <c r="AL4" s="251" t="s">
        <v>1472</v>
      </c>
      <c r="AM4" s="3" t="s">
        <v>1473</v>
      </c>
      <c r="AN4" s="3" t="s">
        <v>1474</v>
      </c>
      <c r="AO4" s="3" t="s">
        <v>1513</v>
      </c>
      <c r="AP4" s="3" t="s">
        <v>1475</v>
      </c>
      <c r="AQ4" s="3" t="s">
        <v>1476</v>
      </c>
      <c r="AR4" s="3" t="s">
        <v>1477</v>
      </c>
      <c r="AS4" s="3" t="s">
        <v>1478</v>
      </c>
      <c r="AT4" s="252" t="s">
        <v>1479</v>
      </c>
      <c r="AU4" s="252"/>
    </row>
    <row r="5" spans="1:48" x14ac:dyDescent="0.25">
      <c r="A5" s="5" t="s">
        <v>1480</v>
      </c>
      <c r="B5" s="5">
        <v>4233100</v>
      </c>
      <c r="C5" s="253">
        <v>1209250.6107660001</v>
      </c>
      <c r="D5" s="253">
        <v>40870877.609093405</v>
      </c>
      <c r="E5" s="253"/>
      <c r="F5" s="253">
        <v>7430390</v>
      </c>
      <c r="G5" s="253">
        <v>825835.65179999988</v>
      </c>
      <c r="H5" s="253">
        <v>0</v>
      </c>
      <c r="I5" s="253">
        <v>54740.131605000002</v>
      </c>
      <c r="J5" s="253">
        <v>1588451.7145050003</v>
      </c>
      <c r="K5" s="253"/>
      <c r="L5" s="253">
        <v>0</v>
      </c>
      <c r="M5" s="253">
        <v>22959048.487994999</v>
      </c>
      <c r="N5" s="253">
        <v>67932.097578000015</v>
      </c>
      <c r="O5" s="253">
        <v>56013.814331999994</v>
      </c>
      <c r="P5" s="253">
        <v>8908017.0336000007</v>
      </c>
      <c r="Q5" s="253">
        <v>1163014.6341000001</v>
      </c>
      <c r="R5" s="253">
        <v>0</v>
      </c>
      <c r="S5" s="253">
        <v>215238.26803500007</v>
      </c>
      <c r="T5" s="253"/>
      <c r="U5" s="253">
        <v>0</v>
      </c>
      <c r="V5" s="253">
        <v>0</v>
      </c>
      <c r="W5" s="253">
        <v>0</v>
      </c>
      <c r="X5" s="253">
        <v>0</v>
      </c>
      <c r="Y5" s="253">
        <v>0</v>
      </c>
      <c r="Z5" s="253">
        <v>0</v>
      </c>
      <c r="AA5" s="253">
        <v>0</v>
      </c>
      <c r="AB5" s="253">
        <v>0</v>
      </c>
      <c r="AC5" s="253">
        <v>0</v>
      </c>
      <c r="AD5" s="253">
        <v>750696.60339000006</v>
      </c>
      <c r="AE5" s="253">
        <v>1727673.42536061</v>
      </c>
      <c r="AF5" s="253">
        <v>0</v>
      </c>
      <c r="AG5" s="253">
        <v>2823318.2841600003</v>
      </c>
      <c r="AH5" s="253">
        <v>0</v>
      </c>
      <c r="AI5" s="253">
        <v>90348</v>
      </c>
      <c r="AJ5" s="253">
        <v>0</v>
      </c>
      <c r="AK5" s="253"/>
      <c r="AL5" s="253"/>
      <c r="AM5" s="253">
        <v>62496.306660000017</v>
      </c>
      <c r="AN5" s="253">
        <v>413176.56107999996</v>
      </c>
      <c r="AO5" s="253">
        <v>75347.212622999999</v>
      </c>
      <c r="AP5" s="253">
        <v>131722.08013799999</v>
      </c>
      <c r="AQ5" s="253"/>
      <c r="AR5" s="253">
        <v>3829908.6848460003</v>
      </c>
      <c r="AS5" s="253">
        <v>198331726.50499955</v>
      </c>
      <c r="AT5" s="254">
        <f t="shared" ref="AT5:AT29" si="1">SUM(C5:AR5)</f>
        <v>95253497.211667001</v>
      </c>
      <c r="AU5" s="250"/>
      <c r="AV5" s="250"/>
    </row>
    <row r="6" spans="1:48" x14ac:dyDescent="0.25">
      <c r="A6" s="5" t="s">
        <v>1481</v>
      </c>
      <c r="B6" s="5">
        <v>4213000</v>
      </c>
      <c r="C6" s="253">
        <v>337384.794375</v>
      </c>
      <c r="D6" s="253">
        <v>3257240.7023999998</v>
      </c>
      <c r="E6" s="253"/>
      <c r="F6" s="253">
        <v>967323.48944476305</v>
      </c>
      <c r="G6" s="253">
        <v>165167.13036000001</v>
      </c>
      <c r="H6" s="253">
        <v>0</v>
      </c>
      <c r="I6" s="253">
        <v>18246.710534999998</v>
      </c>
      <c r="J6" s="253">
        <v>963856.8751088999</v>
      </c>
      <c r="K6" s="253"/>
      <c r="L6" s="253">
        <v>0</v>
      </c>
      <c r="M6" s="253">
        <v>5734535.9653800009</v>
      </c>
      <c r="N6" s="253">
        <v>0</v>
      </c>
      <c r="O6" s="253">
        <v>0</v>
      </c>
      <c r="P6" s="253">
        <v>712641.36268799996</v>
      </c>
      <c r="Q6" s="253">
        <v>559534.81992300006</v>
      </c>
      <c r="R6" s="253">
        <v>123722.45880000002</v>
      </c>
      <c r="S6" s="253">
        <v>71746.089345000029</v>
      </c>
      <c r="T6" s="253"/>
      <c r="U6" s="253">
        <v>0</v>
      </c>
      <c r="V6" s="253">
        <v>0</v>
      </c>
      <c r="W6" s="253">
        <v>0</v>
      </c>
      <c r="X6" s="253">
        <v>81336.93204</v>
      </c>
      <c r="Y6" s="253">
        <v>0</v>
      </c>
      <c r="Z6" s="253">
        <v>0</v>
      </c>
      <c r="AA6" s="253">
        <v>0</v>
      </c>
      <c r="AB6" s="253">
        <v>0</v>
      </c>
      <c r="AC6" s="253">
        <v>0</v>
      </c>
      <c r="AD6" s="253">
        <v>218096.82134639999</v>
      </c>
      <c r="AE6" s="253">
        <v>211887.96692323673</v>
      </c>
      <c r="AF6" s="253">
        <v>0</v>
      </c>
      <c r="AG6" s="253">
        <v>1396581.9375</v>
      </c>
      <c r="AH6" s="253">
        <v>0</v>
      </c>
      <c r="AI6" s="253">
        <v>32455</v>
      </c>
      <c r="AJ6" s="253">
        <v>0</v>
      </c>
      <c r="AK6" s="253"/>
      <c r="AL6" s="253"/>
      <c r="AM6" s="253">
        <v>51441.25806</v>
      </c>
      <c r="AN6" s="253">
        <v>206588.28053999998</v>
      </c>
      <c r="AO6" s="253">
        <v>39608.827851000002</v>
      </c>
      <c r="AP6" s="253">
        <v>60384.08673599999</v>
      </c>
      <c r="AQ6" s="253"/>
      <c r="AR6" s="253">
        <v>1108789.620717</v>
      </c>
      <c r="AS6" s="253">
        <v>64594277.898417279</v>
      </c>
      <c r="AT6" s="254">
        <f t="shared" si="1"/>
        <v>16318571.130073301</v>
      </c>
      <c r="AU6" s="250"/>
      <c r="AV6" s="250"/>
    </row>
    <row r="7" spans="1:48" x14ac:dyDescent="0.25">
      <c r="A7" s="5" t="s">
        <v>1482</v>
      </c>
      <c r="B7" s="5">
        <v>4211200</v>
      </c>
      <c r="C7" s="253">
        <v>0</v>
      </c>
      <c r="D7" s="253">
        <v>1785075.6328356003</v>
      </c>
      <c r="E7" s="253"/>
      <c r="F7" s="253">
        <v>386929.3957779053</v>
      </c>
      <c r="G7" s="253">
        <v>287287.78318200004</v>
      </c>
      <c r="H7" s="253">
        <v>0</v>
      </c>
      <c r="I7" s="253">
        <v>0</v>
      </c>
      <c r="J7" s="253">
        <v>102334.93839360002</v>
      </c>
      <c r="K7" s="253"/>
      <c r="L7" s="253">
        <v>22548.418116300003</v>
      </c>
      <c r="M7" s="253">
        <v>853684.96572000009</v>
      </c>
      <c r="N7" s="253">
        <v>0</v>
      </c>
      <c r="O7" s="253">
        <v>0</v>
      </c>
      <c r="P7" s="253">
        <v>267240.511008</v>
      </c>
      <c r="Q7" s="253">
        <v>0</v>
      </c>
      <c r="R7" s="253">
        <v>0</v>
      </c>
      <c r="S7" s="253">
        <v>0</v>
      </c>
      <c r="T7" s="253"/>
      <c r="U7" s="253">
        <v>0</v>
      </c>
      <c r="V7" s="253">
        <v>0</v>
      </c>
      <c r="W7" s="253">
        <v>0</v>
      </c>
      <c r="X7" s="253">
        <v>0</v>
      </c>
      <c r="Y7" s="253">
        <v>0</v>
      </c>
      <c r="Z7" s="253">
        <v>0</v>
      </c>
      <c r="AA7" s="253">
        <v>0</v>
      </c>
      <c r="AB7" s="253">
        <v>0</v>
      </c>
      <c r="AC7" s="253">
        <v>0</v>
      </c>
      <c r="AD7" s="253">
        <v>83624.856672599999</v>
      </c>
      <c r="AE7" s="253">
        <v>84755.186769294727</v>
      </c>
      <c r="AF7" s="253">
        <v>0</v>
      </c>
      <c r="AG7" s="253">
        <v>452518.3036611001</v>
      </c>
      <c r="AH7" s="253">
        <v>0</v>
      </c>
      <c r="AI7" s="253">
        <v>0</v>
      </c>
      <c r="AJ7" s="253">
        <v>0</v>
      </c>
      <c r="AK7" s="253"/>
      <c r="AL7" s="253"/>
      <c r="AM7" s="253">
        <v>0</v>
      </c>
      <c r="AN7" s="253">
        <v>0</v>
      </c>
      <c r="AO7" s="253">
        <v>3634.0532100000005</v>
      </c>
      <c r="AP7" s="253">
        <v>0</v>
      </c>
      <c r="AQ7" s="253"/>
      <c r="AR7" s="253">
        <v>672616.20641099999</v>
      </c>
      <c r="AS7" s="253">
        <v>18325539.604983572</v>
      </c>
      <c r="AT7" s="254">
        <f t="shared" si="1"/>
        <v>5002250.2517574001</v>
      </c>
      <c r="AU7" s="250"/>
      <c r="AV7" s="250"/>
    </row>
    <row r="8" spans="1:48" x14ac:dyDescent="0.25">
      <c r="A8" s="5" t="s">
        <v>1483</v>
      </c>
      <c r="B8" s="5"/>
      <c r="C8" s="253">
        <v>0</v>
      </c>
      <c r="D8" s="253">
        <v>0</v>
      </c>
      <c r="E8" s="253"/>
      <c r="F8" s="253">
        <v>0</v>
      </c>
      <c r="G8" s="253">
        <v>0</v>
      </c>
      <c r="H8" s="253">
        <v>0</v>
      </c>
      <c r="I8" s="253">
        <v>0</v>
      </c>
      <c r="J8" s="253">
        <v>0</v>
      </c>
      <c r="K8" s="253"/>
      <c r="L8" s="253">
        <v>0</v>
      </c>
      <c r="M8" s="253">
        <v>0</v>
      </c>
      <c r="N8" s="253">
        <v>0</v>
      </c>
      <c r="O8" s="253">
        <v>0</v>
      </c>
      <c r="P8" s="253">
        <v>0</v>
      </c>
      <c r="Q8" s="253">
        <v>0</v>
      </c>
      <c r="R8" s="253">
        <v>0</v>
      </c>
      <c r="S8" s="253">
        <v>0</v>
      </c>
      <c r="T8" s="253"/>
      <c r="U8" s="253">
        <v>0</v>
      </c>
      <c r="V8" s="253">
        <v>0</v>
      </c>
      <c r="W8" s="253">
        <v>0</v>
      </c>
      <c r="X8" s="253">
        <v>0</v>
      </c>
      <c r="Y8" s="253">
        <v>0</v>
      </c>
      <c r="Z8" s="253">
        <v>0</v>
      </c>
      <c r="AA8" s="253">
        <v>0</v>
      </c>
      <c r="AB8" s="253">
        <v>0</v>
      </c>
      <c r="AC8" s="253">
        <v>0</v>
      </c>
      <c r="AD8" s="253">
        <v>0</v>
      </c>
      <c r="AE8" s="253">
        <v>0</v>
      </c>
      <c r="AF8" s="253">
        <v>0</v>
      </c>
      <c r="AG8" s="253">
        <v>0</v>
      </c>
      <c r="AH8" s="253">
        <v>0</v>
      </c>
      <c r="AI8" s="253">
        <v>0</v>
      </c>
      <c r="AJ8" s="253">
        <v>0</v>
      </c>
      <c r="AK8" s="253"/>
      <c r="AL8" s="253"/>
      <c r="AM8" s="253">
        <v>0</v>
      </c>
      <c r="AN8" s="253">
        <v>0</v>
      </c>
      <c r="AO8" s="253">
        <v>0</v>
      </c>
      <c r="AP8" s="253">
        <v>0</v>
      </c>
      <c r="AQ8" s="253"/>
      <c r="AR8" s="253">
        <v>0</v>
      </c>
      <c r="AS8" s="253">
        <v>3899050.979783739</v>
      </c>
      <c r="AT8" s="254">
        <f t="shared" si="1"/>
        <v>0</v>
      </c>
      <c r="AU8" s="250"/>
      <c r="AV8" s="250"/>
    </row>
    <row r="9" spans="1:48" x14ac:dyDescent="0.25">
      <c r="A9" s="5" t="s">
        <v>1484</v>
      </c>
      <c r="B9" s="5">
        <v>4222119</v>
      </c>
      <c r="C9" s="253">
        <v>337384.794375</v>
      </c>
      <c r="D9" s="253">
        <v>1954344.4214399999</v>
      </c>
      <c r="E9" s="253"/>
      <c r="F9" s="253">
        <v>778240.08762767096</v>
      </c>
      <c r="G9" s="253">
        <v>201690.42358259999</v>
      </c>
      <c r="H9" s="253">
        <v>0</v>
      </c>
      <c r="I9" s="253">
        <v>18246.710534999998</v>
      </c>
      <c r="J9" s="253">
        <v>250433.89696350004</v>
      </c>
      <c r="K9" s="253"/>
      <c r="L9" s="253">
        <v>13941.121926</v>
      </c>
      <c r="M9" s="253">
        <v>2007087.5878830003</v>
      </c>
      <c r="N9" s="253">
        <v>0</v>
      </c>
      <c r="O9" s="253">
        <v>0</v>
      </c>
      <c r="P9" s="253">
        <v>623561.19235200004</v>
      </c>
      <c r="Q9" s="253">
        <v>819778.89645</v>
      </c>
      <c r="R9" s="253">
        <v>0</v>
      </c>
      <c r="S9" s="253">
        <v>28698.435738000007</v>
      </c>
      <c r="T9" s="253"/>
      <c r="U9" s="253">
        <v>0</v>
      </c>
      <c r="V9" s="253">
        <v>0</v>
      </c>
      <c r="W9" s="253">
        <v>0</v>
      </c>
      <c r="X9" s="253">
        <v>49440.764691000004</v>
      </c>
      <c r="Y9" s="253">
        <v>0</v>
      </c>
      <c r="Z9" s="253">
        <v>0</v>
      </c>
      <c r="AA9" s="253">
        <v>0</v>
      </c>
      <c r="AB9" s="253">
        <v>0</v>
      </c>
      <c r="AC9" s="253">
        <v>0</v>
      </c>
      <c r="AD9" s="253">
        <v>120537.663948</v>
      </c>
      <c r="AE9" s="253">
        <v>170470.07722332899</v>
      </c>
      <c r="AF9" s="253">
        <v>0</v>
      </c>
      <c r="AG9" s="253">
        <v>688858.89536999993</v>
      </c>
      <c r="AH9" s="253">
        <v>0</v>
      </c>
      <c r="AI9" s="253">
        <v>73203.414904999998</v>
      </c>
      <c r="AJ9" s="253">
        <v>0</v>
      </c>
      <c r="AK9" s="253"/>
      <c r="AL9" s="253"/>
      <c r="AM9" s="253">
        <v>38580.943545000002</v>
      </c>
      <c r="AN9" s="253">
        <v>0</v>
      </c>
      <c r="AO9" s="253">
        <v>0</v>
      </c>
      <c r="AP9" s="253">
        <v>23974.166565</v>
      </c>
      <c r="AQ9" s="253"/>
      <c r="AR9" s="253">
        <v>914630.03736900003</v>
      </c>
      <c r="AS9" s="253">
        <v>49258010.711267903</v>
      </c>
      <c r="AT9" s="254">
        <f t="shared" si="1"/>
        <v>9113103.5324890986</v>
      </c>
      <c r="AU9" s="250"/>
      <c r="AV9" s="250"/>
    </row>
    <row r="10" spans="1:48" x14ac:dyDescent="0.25">
      <c r="A10" s="5" t="s">
        <v>1485</v>
      </c>
      <c r="B10" s="5">
        <v>4222120</v>
      </c>
      <c r="C10" s="253">
        <v>0</v>
      </c>
      <c r="D10" s="253">
        <v>0</v>
      </c>
      <c r="E10" s="253"/>
      <c r="F10" s="253">
        <v>322441.16314825439</v>
      </c>
      <c r="G10" s="253">
        <v>311260.3032504</v>
      </c>
      <c r="H10" s="253">
        <v>0</v>
      </c>
      <c r="I10" s="253">
        <v>21896.052641999995</v>
      </c>
      <c r="J10" s="253">
        <v>1383591.3145397999</v>
      </c>
      <c r="K10" s="253"/>
      <c r="L10" s="253">
        <v>0</v>
      </c>
      <c r="M10" s="253">
        <v>286726.79826900002</v>
      </c>
      <c r="N10" s="253">
        <v>0</v>
      </c>
      <c r="O10" s="253">
        <v>0</v>
      </c>
      <c r="P10" s="253">
        <v>534481.022016</v>
      </c>
      <c r="Q10" s="253">
        <v>0</v>
      </c>
      <c r="R10" s="253">
        <v>0</v>
      </c>
      <c r="S10" s="253">
        <v>57396.871476000015</v>
      </c>
      <c r="T10" s="253"/>
      <c r="U10" s="253">
        <v>0</v>
      </c>
      <c r="V10" s="253">
        <v>0</v>
      </c>
      <c r="W10" s="253">
        <v>0</v>
      </c>
      <c r="X10" s="253">
        <v>0</v>
      </c>
      <c r="Y10" s="253">
        <v>0</v>
      </c>
      <c r="Z10" s="253">
        <v>0</v>
      </c>
      <c r="AA10" s="253">
        <v>0</v>
      </c>
      <c r="AB10" s="253">
        <v>0</v>
      </c>
      <c r="AC10" s="253">
        <v>0</v>
      </c>
      <c r="AD10" s="253">
        <v>150619.15683000002</v>
      </c>
      <c r="AE10" s="253">
        <v>100629.32230774499</v>
      </c>
      <c r="AF10" s="253">
        <v>0</v>
      </c>
      <c r="AG10" s="253">
        <v>105088.23352949999</v>
      </c>
      <c r="AH10" s="253">
        <v>45777.30975600001</v>
      </c>
      <c r="AI10" s="253">
        <v>51076.676670000001</v>
      </c>
      <c r="AJ10" s="253">
        <v>0</v>
      </c>
      <c r="AK10" s="253"/>
      <c r="AL10" s="253"/>
      <c r="AM10" s="253">
        <v>0</v>
      </c>
      <c r="AN10" s="253">
        <v>65572.903164000003</v>
      </c>
      <c r="AO10" s="253">
        <v>10468.190169000001</v>
      </c>
      <c r="AP10" s="253">
        <v>0</v>
      </c>
      <c r="AQ10" s="253"/>
      <c r="AR10" s="253">
        <v>569178.585723</v>
      </c>
      <c r="AS10" s="253">
        <v>47178516.85538324</v>
      </c>
      <c r="AT10" s="254">
        <f t="shared" si="1"/>
        <v>4016203.9034906998</v>
      </c>
      <c r="AU10" s="250"/>
      <c r="AV10" s="250"/>
    </row>
    <row r="11" spans="1:48" x14ac:dyDescent="0.25">
      <c r="A11" s="5" t="s">
        <v>1486</v>
      </c>
      <c r="B11" s="5">
        <v>4222122</v>
      </c>
      <c r="C11" s="253">
        <v>0</v>
      </c>
      <c r="D11" s="253">
        <v>0</v>
      </c>
      <c r="E11" s="253"/>
      <c r="F11" s="253">
        <v>58915.668581057878</v>
      </c>
      <c r="G11" s="253">
        <v>165167.13036000001</v>
      </c>
      <c r="H11" s="253">
        <v>0</v>
      </c>
      <c r="I11" s="253">
        <v>0</v>
      </c>
      <c r="J11" s="253">
        <v>464326.15402800008</v>
      </c>
      <c r="K11" s="253"/>
      <c r="L11" s="253">
        <v>0</v>
      </c>
      <c r="M11" s="253">
        <v>2007087.5878830003</v>
      </c>
      <c r="N11" s="253">
        <v>0</v>
      </c>
      <c r="O11" s="253">
        <v>0</v>
      </c>
      <c r="P11" s="253">
        <v>534481.022016</v>
      </c>
      <c r="Q11" s="253">
        <v>56013.814331999994</v>
      </c>
      <c r="R11" s="253">
        <v>0</v>
      </c>
      <c r="S11" s="253">
        <v>43047.653607000007</v>
      </c>
      <c r="T11" s="253"/>
      <c r="U11" s="253">
        <v>0</v>
      </c>
      <c r="V11" s="253">
        <v>0</v>
      </c>
      <c r="W11" s="253">
        <v>0</v>
      </c>
      <c r="X11" s="253">
        <v>0</v>
      </c>
      <c r="Y11" s="253">
        <v>0</v>
      </c>
      <c r="Z11" s="253">
        <v>0</v>
      </c>
      <c r="AA11" s="253">
        <v>0</v>
      </c>
      <c r="AB11" s="253">
        <v>0</v>
      </c>
      <c r="AC11" s="253">
        <v>0</v>
      </c>
      <c r="AD11" s="253">
        <v>244081.36025999999</v>
      </c>
      <c r="AE11" s="253">
        <v>12905.21875234212</v>
      </c>
      <c r="AF11" s="253">
        <v>0</v>
      </c>
      <c r="AG11" s="253">
        <v>287250.14897399995</v>
      </c>
      <c r="AH11" s="253">
        <v>0</v>
      </c>
      <c r="AI11" s="253">
        <v>0</v>
      </c>
      <c r="AJ11" s="253">
        <v>0</v>
      </c>
      <c r="AK11" s="253"/>
      <c r="AL11" s="253"/>
      <c r="AM11" s="253">
        <v>0</v>
      </c>
      <c r="AN11" s="253">
        <v>0</v>
      </c>
      <c r="AO11" s="253">
        <v>0</v>
      </c>
      <c r="AP11" s="253">
        <v>0</v>
      </c>
      <c r="AQ11" s="253"/>
      <c r="AR11" s="253">
        <v>569178.585723</v>
      </c>
      <c r="AS11" s="253">
        <v>27293356.858486172</v>
      </c>
      <c r="AT11" s="254">
        <f t="shared" si="1"/>
        <v>4442454.3445164002</v>
      </c>
      <c r="AU11" s="250"/>
      <c r="AV11" s="250"/>
    </row>
    <row r="12" spans="1:48" x14ac:dyDescent="0.25">
      <c r="A12" s="5" t="s">
        <v>1487</v>
      </c>
      <c r="B12" s="5">
        <v>4222125</v>
      </c>
      <c r="C12" s="253">
        <v>0</v>
      </c>
      <c r="D12" s="253">
        <v>0</v>
      </c>
      <c r="E12" s="253"/>
      <c r="F12" s="253">
        <v>0</v>
      </c>
      <c r="G12" s="253">
        <v>165167.13036000001</v>
      </c>
      <c r="H12" s="253">
        <v>0</v>
      </c>
      <c r="I12" s="253">
        <v>0</v>
      </c>
      <c r="J12" s="253">
        <v>0</v>
      </c>
      <c r="K12" s="253"/>
      <c r="L12" s="253">
        <v>0</v>
      </c>
      <c r="M12" s="253">
        <v>0</v>
      </c>
      <c r="N12" s="253">
        <v>0</v>
      </c>
      <c r="O12" s="253">
        <v>0</v>
      </c>
      <c r="P12" s="253">
        <v>0</v>
      </c>
      <c r="Q12" s="253">
        <v>0</v>
      </c>
      <c r="R12" s="253">
        <v>0</v>
      </c>
      <c r="S12" s="253">
        <v>0</v>
      </c>
      <c r="T12" s="253"/>
      <c r="U12" s="253">
        <v>0</v>
      </c>
      <c r="V12" s="253">
        <v>0</v>
      </c>
      <c r="W12" s="253">
        <v>0</v>
      </c>
      <c r="X12" s="253">
        <v>0</v>
      </c>
      <c r="Y12" s="253">
        <v>0</v>
      </c>
      <c r="Z12" s="253">
        <v>0</v>
      </c>
      <c r="AA12" s="253">
        <v>0</v>
      </c>
      <c r="AB12" s="253">
        <v>0</v>
      </c>
      <c r="AC12" s="253">
        <v>0</v>
      </c>
      <c r="AD12" s="253">
        <v>0</v>
      </c>
      <c r="AE12" s="253">
        <v>0</v>
      </c>
      <c r="AF12" s="253">
        <v>0</v>
      </c>
      <c r="AG12" s="253">
        <v>0</v>
      </c>
      <c r="AH12" s="253">
        <v>0</v>
      </c>
      <c r="AI12" s="253">
        <v>0</v>
      </c>
      <c r="AJ12" s="253">
        <v>0</v>
      </c>
      <c r="AK12" s="253"/>
      <c r="AL12" s="253"/>
      <c r="AM12" s="253">
        <v>0</v>
      </c>
      <c r="AN12" s="253">
        <v>0</v>
      </c>
      <c r="AO12" s="253">
        <v>0</v>
      </c>
      <c r="AP12" s="253">
        <v>0</v>
      </c>
      <c r="AQ12" s="253"/>
      <c r="AR12" s="253">
        <v>569178.585723</v>
      </c>
      <c r="AS12" s="253">
        <v>11697152.939351216</v>
      </c>
      <c r="AT12" s="254">
        <f t="shared" si="1"/>
        <v>734345.71608299995</v>
      </c>
      <c r="AU12" s="250"/>
      <c r="AV12" s="250"/>
    </row>
    <row r="13" spans="1:48" x14ac:dyDescent="0.25">
      <c r="A13" s="5" t="s">
        <v>1488</v>
      </c>
      <c r="B13" s="5">
        <v>4222124</v>
      </c>
      <c r="C13" s="253">
        <v>3076.1309999999999</v>
      </c>
      <c r="D13" s="253">
        <v>43429.876032</v>
      </c>
      <c r="E13" s="253"/>
      <c r="F13" s="253">
        <v>322441.16314825439</v>
      </c>
      <c r="G13" s="253">
        <v>287287.78318200004</v>
      </c>
      <c r="H13" s="253">
        <v>0</v>
      </c>
      <c r="I13" s="253">
        <v>0</v>
      </c>
      <c r="J13" s="253">
        <v>0</v>
      </c>
      <c r="K13" s="253"/>
      <c r="L13" s="253">
        <v>0</v>
      </c>
      <c r="M13" s="253">
        <v>0</v>
      </c>
      <c r="N13" s="253">
        <v>0</v>
      </c>
      <c r="O13" s="253">
        <v>0</v>
      </c>
      <c r="P13" s="253">
        <v>427584.81761280005</v>
      </c>
      <c r="Q13" s="253">
        <v>0</v>
      </c>
      <c r="R13" s="253">
        <v>0</v>
      </c>
      <c r="S13" s="253">
        <v>0</v>
      </c>
      <c r="T13" s="253"/>
      <c r="U13" s="253">
        <v>0</v>
      </c>
      <c r="V13" s="253">
        <v>0</v>
      </c>
      <c r="W13" s="253">
        <v>0</v>
      </c>
      <c r="X13" s="253">
        <v>0</v>
      </c>
      <c r="Y13" s="253">
        <v>0</v>
      </c>
      <c r="Z13" s="253">
        <v>0</v>
      </c>
      <c r="AA13" s="253">
        <v>0</v>
      </c>
      <c r="AB13" s="253">
        <v>0</v>
      </c>
      <c r="AC13" s="253">
        <v>0</v>
      </c>
      <c r="AD13" s="253">
        <v>15061.915682999999</v>
      </c>
      <c r="AE13" s="253">
        <v>100629.32230774499</v>
      </c>
      <c r="AF13" s="253">
        <v>0</v>
      </c>
      <c r="AG13" s="253">
        <v>182185.55443140003</v>
      </c>
      <c r="AH13" s="253">
        <v>0</v>
      </c>
      <c r="AI13" s="253">
        <v>0</v>
      </c>
      <c r="AJ13" s="253">
        <v>0</v>
      </c>
      <c r="AK13" s="253"/>
      <c r="AL13" s="253"/>
      <c r="AM13" s="253">
        <v>0</v>
      </c>
      <c r="AN13" s="253">
        <v>0</v>
      </c>
      <c r="AO13" s="253">
        <v>0</v>
      </c>
      <c r="AP13" s="253">
        <v>0</v>
      </c>
      <c r="AQ13" s="253"/>
      <c r="AR13" s="253">
        <v>569178.585723</v>
      </c>
      <c r="AS13" s="253">
        <v>27293356.858486176</v>
      </c>
      <c r="AT13" s="254">
        <f t="shared" si="1"/>
        <v>1950875.1491201995</v>
      </c>
      <c r="AU13" s="250"/>
      <c r="AV13" s="250"/>
    </row>
    <row r="14" spans="1:48" x14ac:dyDescent="0.25">
      <c r="A14" s="5" t="s">
        <v>1489</v>
      </c>
      <c r="B14" s="5">
        <v>4222138</v>
      </c>
      <c r="C14" s="253">
        <v>134953.91774999999</v>
      </c>
      <c r="D14" s="253">
        <v>2063893.1318657999</v>
      </c>
      <c r="E14" s="253"/>
      <c r="F14" s="253">
        <v>121943.46918675529</v>
      </c>
      <c r="G14" s="253">
        <v>360334.36962720001</v>
      </c>
      <c r="H14" s="253">
        <v>0</v>
      </c>
      <c r="I14" s="253">
        <v>77384.164130999998</v>
      </c>
      <c r="J14" s="253">
        <v>443854.79137259995</v>
      </c>
      <c r="K14" s="253"/>
      <c r="L14" s="253">
        <v>22548.418116300003</v>
      </c>
      <c r="M14" s="253">
        <v>2867267.9826900004</v>
      </c>
      <c r="N14" s="253">
        <v>0</v>
      </c>
      <c r="O14" s="253">
        <v>0</v>
      </c>
      <c r="P14" s="253">
        <v>445400.85168000002</v>
      </c>
      <c r="Q14" s="253">
        <v>66812.479890000002</v>
      </c>
      <c r="R14" s="253">
        <v>0</v>
      </c>
      <c r="S14" s="253">
        <v>92197.341220500006</v>
      </c>
      <c r="T14" s="253"/>
      <c r="U14" s="253">
        <v>0</v>
      </c>
      <c r="V14" s="253">
        <v>0</v>
      </c>
      <c r="W14" s="253">
        <v>0</v>
      </c>
      <c r="X14" s="253">
        <v>49440.764691000004</v>
      </c>
      <c r="Y14" s="253">
        <v>0</v>
      </c>
      <c r="Z14" s="253">
        <v>0</v>
      </c>
      <c r="AA14" s="253">
        <v>0</v>
      </c>
      <c r="AB14" s="253">
        <v>0</v>
      </c>
      <c r="AC14" s="253">
        <v>0</v>
      </c>
      <c r="AD14" s="253">
        <v>184564.03637700001</v>
      </c>
      <c r="AE14" s="253">
        <v>26711.181985644722</v>
      </c>
      <c r="AF14" s="253">
        <v>0</v>
      </c>
      <c r="AG14" s="253">
        <v>210273.02232390002</v>
      </c>
      <c r="AH14" s="253">
        <v>45777.30975600001</v>
      </c>
      <c r="AI14" s="253">
        <v>8684.6815305</v>
      </c>
      <c r="AJ14" s="253">
        <v>0</v>
      </c>
      <c r="AK14" s="253"/>
      <c r="AL14" s="253"/>
      <c r="AM14" s="253">
        <v>42867.715049999992</v>
      </c>
      <c r="AN14" s="253">
        <v>12136.326438599999</v>
      </c>
      <c r="AO14" s="253">
        <v>10468.190169000001</v>
      </c>
      <c r="AP14" s="253">
        <v>47065.105310999992</v>
      </c>
      <c r="AQ14" s="253"/>
      <c r="AR14" s="253">
        <v>702230.79989999998</v>
      </c>
      <c r="AS14" s="253">
        <v>42109750.581664376</v>
      </c>
      <c r="AT14" s="254">
        <f t="shared" si="1"/>
        <v>8036810.0510627991</v>
      </c>
      <c r="AU14" s="250"/>
      <c r="AV14" s="250"/>
    </row>
    <row r="15" spans="1:48" x14ac:dyDescent="0.25">
      <c r="A15" s="5" t="s">
        <v>1490</v>
      </c>
      <c r="B15" s="5">
        <v>4222121</v>
      </c>
      <c r="C15" s="253">
        <v>0</v>
      </c>
      <c r="D15" s="253">
        <v>1529964.6270659999</v>
      </c>
      <c r="E15" s="253"/>
      <c r="F15" s="253">
        <v>80610.290787063597</v>
      </c>
      <c r="G15" s="253">
        <v>287287.78318200004</v>
      </c>
      <c r="H15" s="253">
        <v>0</v>
      </c>
      <c r="I15" s="253">
        <v>77384.164130999998</v>
      </c>
      <c r="J15" s="253">
        <v>898980.44000670011</v>
      </c>
      <c r="K15" s="253"/>
      <c r="L15" s="253">
        <v>75161.393721</v>
      </c>
      <c r="M15" s="253">
        <v>1146907.1930760001</v>
      </c>
      <c r="N15" s="253">
        <v>0</v>
      </c>
      <c r="O15" s="253">
        <v>0</v>
      </c>
      <c r="P15" s="253">
        <v>222700.42584000001</v>
      </c>
      <c r="Q15" s="253">
        <v>194020.3367784</v>
      </c>
      <c r="R15" s="253">
        <v>0</v>
      </c>
      <c r="S15" s="253">
        <v>28698.435738000007</v>
      </c>
      <c r="T15" s="253"/>
      <c r="U15" s="253">
        <v>0</v>
      </c>
      <c r="V15" s="253">
        <v>0</v>
      </c>
      <c r="W15" s="253">
        <v>0</v>
      </c>
      <c r="X15" s="253">
        <v>49440.764691000004</v>
      </c>
      <c r="Y15" s="253">
        <v>0</v>
      </c>
      <c r="Z15" s="253">
        <v>0</v>
      </c>
      <c r="AA15" s="253">
        <v>0</v>
      </c>
      <c r="AB15" s="253">
        <v>0</v>
      </c>
      <c r="AC15" s="253">
        <v>0</v>
      </c>
      <c r="AD15" s="253">
        <v>56511.291519000006</v>
      </c>
      <c r="AE15" s="253">
        <v>47657.330576936401</v>
      </c>
      <c r="AF15" s="253">
        <v>0</v>
      </c>
      <c r="AG15" s="253">
        <v>376018.66102499992</v>
      </c>
      <c r="AH15" s="253">
        <v>0</v>
      </c>
      <c r="AI15" s="253">
        <v>0</v>
      </c>
      <c r="AJ15" s="253">
        <v>0</v>
      </c>
      <c r="AK15" s="253"/>
      <c r="AL15" s="253"/>
      <c r="AM15" s="253">
        <v>0</v>
      </c>
      <c r="AN15" s="253">
        <v>4265.6022630000007</v>
      </c>
      <c r="AO15" s="253">
        <v>6566.9340822000004</v>
      </c>
      <c r="AP15" s="253">
        <v>0</v>
      </c>
      <c r="AQ15" s="253"/>
      <c r="AR15" s="253">
        <v>569178.585723</v>
      </c>
      <c r="AS15" s="253">
        <v>56536239.206864215</v>
      </c>
      <c r="AT15" s="254">
        <f t="shared" si="1"/>
        <v>5651354.2602062989</v>
      </c>
      <c r="AU15" s="250"/>
      <c r="AV15" s="250"/>
    </row>
    <row r="16" spans="1:48" x14ac:dyDescent="0.25">
      <c r="A16" s="5" t="s">
        <v>1491</v>
      </c>
      <c r="B16" s="5">
        <v>4222135</v>
      </c>
      <c r="C16" s="253">
        <v>112461.598125</v>
      </c>
      <c r="D16" s="253">
        <v>509988.20902199991</v>
      </c>
      <c r="E16" s="253"/>
      <c r="F16" s="253">
        <v>322441.16314825439</v>
      </c>
      <c r="G16" s="253">
        <v>287287.78318200004</v>
      </c>
      <c r="H16" s="253">
        <v>0</v>
      </c>
      <c r="I16" s="253">
        <v>77384.164130999998</v>
      </c>
      <c r="J16" s="253">
        <v>205040.80894979998</v>
      </c>
      <c r="K16" s="253"/>
      <c r="L16" s="253">
        <v>0</v>
      </c>
      <c r="M16" s="253">
        <v>573453.59653800004</v>
      </c>
      <c r="N16" s="253">
        <v>0</v>
      </c>
      <c r="O16" s="253">
        <v>0</v>
      </c>
      <c r="P16" s="253">
        <v>178160.34067199999</v>
      </c>
      <c r="Q16" s="253">
        <v>0</v>
      </c>
      <c r="R16" s="253">
        <v>0</v>
      </c>
      <c r="S16" s="253">
        <v>0</v>
      </c>
      <c r="T16" s="253"/>
      <c r="U16" s="253">
        <v>0</v>
      </c>
      <c r="V16" s="253">
        <v>0</v>
      </c>
      <c r="W16" s="253">
        <v>0</v>
      </c>
      <c r="X16" s="253">
        <v>0</v>
      </c>
      <c r="Y16" s="253">
        <v>0</v>
      </c>
      <c r="Z16" s="253">
        <v>0</v>
      </c>
      <c r="AA16" s="253">
        <v>0</v>
      </c>
      <c r="AB16" s="253">
        <v>0</v>
      </c>
      <c r="AC16" s="253">
        <v>0</v>
      </c>
      <c r="AD16" s="253">
        <v>139355.00316179998</v>
      </c>
      <c r="AE16" s="253">
        <v>70629.322307745606</v>
      </c>
      <c r="AF16" s="253">
        <v>0</v>
      </c>
      <c r="AG16" s="253">
        <v>410118.78168000001</v>
      </c>
      <c r="AH16" s="253">
        <v>0</v>
      </c>
      <c r="AI16" s="253">
        <v>0</v>
      </c>
      <c r="AJ16" s="253">
        <v>0</v>
      </c>
      <c r="AK16" s="253"/>
      <c r="AL16" s="253"/>
      <c r="AM16" s="253">
        <v>0</v>
      </c>
      <c r="AN16" s="253">
        <v>0</v>
      </c>
      <c r="AO16" s="253">
        <v>7699.2533154000012</v>
      </c>
      <c r="AP16" s="253">
        <v>0</v>
      </c>
      <c r="AQ16" s="253"/>
      <c r="AR16" s="253">
        <v>387508.855155</v>
      </c>
      <c r="AS16" s="253">
        <v>11437216.207365634</v>
      </c>
      <c r="AT16" s="254">
        <f t="shared" si="1"/>
        <v>3281528.8793879999</v>
      </c>
      <c r="AU16" s="250"/>
      <c r="AV16" s="250"/>
    </row>
    <row r="17" spans="1:48" x14ac:dyDescent="0.25">
      <c r="A17" s="5" t="s">
        <v>1492</v>
      </c>
      <c r="B17" s="5">
        <v>4222102</v>
      </c>
      <c r="C17" s="253">
        <v>168692.3971875</v>
      </c>
      <c r="D17" s="253">
        <v>509988.20902199991</v>
      </c>
      <c r="E17" s="253"/>
      <c r="F17" s="253">
        <v>161220.58157412719</v>
      </c>
      <c r="G17" s="253">
        <v>302876.81299080001</v>
      </c>
      <c r="H17" s="253">
        <v>0</v>
      </c>
      <c r="I17" s="253">
        <v>30953.665652399999</v>
      </c>
      <c r="J17" s="253">
        <v>0</v>
      </c>
      <c r="K17" s="253"/>
      <c r="L17" s="253">
        <v>0</v>
      </c>
      <c r="M17" s="253">
        <v>0</v>
      </c>
      <c r="N17" s="253">
        <v>0</v>
      </c>
      <c r="O17" s="253">
        <v>0</v>
      </c>
      <c r="P17" s="253">
        <v>0</v>
      </c>
      <c r="Q17" s="253">
        <v>153108.89490300001</v>
      </c>
      <c r="R17" s="253">
        <v>61861.229400000011</v>
      </c>
      <c r="S17" s="253">
        <v>30732.4470735</v>
      </c>
      <c r="T17" s="253"/>
      <c r="U17" s="253">
        <v>0</v>
      </c>
      <c r="V17" s="253">
        <v>0</v>
      </c>
      <c r="W17" s="253">
        <v>0</v>
      </c>
      <c r="X17" s="253">
        <v>16480.254896999999</v>
      </c>
      <c r="Y17" s="253">
        <v>0</v>
      </c>
      <c r="Z17" s="253">
        <v>0</v>
      </c>
      <c r="AA17" s="253">
        <v>0</v>
      </c>
      <c r="AB17" s="253">
        <v>0</v>
      </c>
      <c r="AC17" s="253">
        <v>0</v>
      </c>
      <c r="AD17" s="253">
        <v>48215.065579199996</v>
      </c>
      <c r="AE17" s="253">
        <v>35314.661153872803</v>
      </c>
      <c r="AF17" s="253">
        <v>0</v>
      </c>
      <c r="AG17" s="253">
        <v>16141.547024999998</v>
      </c>
      <c r="AH17" s="253">
        <v>0</v>
      </c>
      <c r="AI17" s="253">
        <v>0</v>
      </c>
      <c r="AJ17" s="253">
        <v>0</v>
      </c>
      <c r="AK17" s="253"/>
      <c r="AL17" s="253"/>
      <c r="AM17" s="253">
        <v>0</v>
      </c>
      <c r="AN17" s="253">
        <v>0</v>
      </c>
      <c r="AO17" s="253">
        <v>23738.247123600002</v>
      </c>
      <c r="AP17" s="253">
        <v>0</v>
      </c>
      <c r="AQ17" s="253"/>
      <c r="AR17" s="253">
        <v>267518.06329199998</v>
      </c>
      <c r="AS17" s="253">
        <v>7668133.593574686</v>
      </c>
      <c r="AT17" s="254">
        <f t="shared" si="1"/>
        <v>1826842.0768739998</v>
      </c>
      <c r="AU17" s="250"/>
      <c r="AV17" s="250"/>
    </row>
    <row r="18" spans="1:48" x14ac:dyDescent="0.25">
      <c r="A18" s="5" t="s">
        <v>1493</v>
      </c>
      <c r="B18" s="5">
        <v>4222104</v>
      </c>
      <c r="C18" s="253">
        <v>44984.63925</v>
      </c>
      <c r="D18" s="253">
        <v>557868.8005775999</v>
      </c>
      <c r="E18" s="253"/>
      <c r="F18" s="253">
        <v>110798.34108956928</v>
      </c>
      <c r="G18" s="253">
        <v>201101.44822739999</v>
      </c>
      <c r="H18" s="253">
        <v>0</v>
      </c>
      <c r="I18" s="253">
        <v>38692.082065499999</v>
      </c>
      <c r="J18" s="253">
        <v>563181.80989200005</v>
      </c>
      <c r="K18" s="253"/>
      <c r="L18" s="253">
        <v>21457.261298100002</v>
      </c>
      <c r="M18" s="253">
        <v>114690.71930760001</v>
      </c>
      <c r="N18" s="253">
        <v>0</v>
      </c>
      <c r="O18" s="253">
        <v>0</v>
      </c>
      <c r="P18" s="253">
        <v>178160.34067199999</v>
      </c>
      <c r="Q18" s="253">
        <v>97010.1683892</v>
      </c>
      <c r="R18" s="253">
        <v>0</v>
      </c>
      <c r="S18" s="253">
        <v>30732.4470735</v>
      </c>
      <c r="T18" s="253"/>
      <c r="U18" s="253">
        <v>0</v>
      </c>
      <c r="V18" s="253">
        <v>0</v>
      </c>
      <c r="W18" s="253">
        <v>0</v>
      </c>
      <c r="X18" s="253">
        <v>16480.254896999999</v>
      </c>
      <c r="Y18" s="253">
        <v>0</v>
      </c>
      <c r="Z18" s="253">
        <v>0</v>
      </c>
      <c r="AA18" s="253">
        <v>0</v>
      </c>
      <c r="AB18" s="253">
        <v>0</v>
      </c>
      <c r="AC18" s="253">
        <v>0</v>
      </c>
      <c r="AD18" s="253">
        <v>24107.532789599998</v>
      </c>
      <c r="AE18" s="253">
        <v>24269.890567230716</v>
      </c>
      <c r="AF18" s="253">
        <v>0</v>
      </c>
      <c r="AG18" s="253">
        <v>106041.6726678</v>
      </c>
      <c r="AH18" s="253">
        <v>0</v>
      </c>
      <c r="AI18" s="253">
        <v>4425.5476469999994</v>
      </c>
      <c r="AJ18" s="253">
        <v>0</v>
      </c>
      <c r="AK18" s="253"/>
      <c r="AL18" s="253"/>
      <c r="AM18" s="253">
        <v>12860.314515</v>
      </c>
      <c r="AN18" s="253">
        <v>46767.089426399994</v>
      </c>
      <c r="AO18" s="253">
        <v>13587.125157000002</v>
      </c>
      <c r="AP18" s="253">
        <v>10655.18514</v>
      </c>
      <c r="AQ18" s="253"/>
      <c r="AR18" s="253">
        <v>255282.241416</v>
      </c>
      <c r="AS18" s="250">
        <v>18325539.604983572</v>
      </c>
      <c r="AT18" s="254">
        <f t="shared" si="1"/>
        <v>2473154.9120655004</v>
      </c>
      <c r="AU18" s="250"/>
      <c r="AV18" s="250"/>
    </row>
    <row r="19" spans="1:48" x14ac:dyDescent="0.25">
      <c r="A19" s="5" t="s">
        <v>1494</v>
      </c>
      <c r="B19" s="5">
        <v>4222113</v>
      </c>
      <c r="C19" s="253">
        <v>112461.598125</v>
      </c>
      <c r="D19" s="253">
        <v>1625725.8101771998</v>
      </c>
      <c r="E19" s="253"/>
      <c r="F19" s="253">
        <v>96732.348944476325</v>
      </c>
      <c r="G19" s="253">
        <v>229830.22654559999</v>
      </c>
      <c r="H19" s="253">
        <v>0</v>
      </c>
      <c r="I19" s="253">
        <v>46430.498478599999</v>
      </c>
      <c r="J19" s="253">
        <v>194216.50508760003</v>
      </c>
      <c r="K19" s="253"/>
      <c r="L19" s="253">
        <v>15032.278744200001</v>
      </c>
      <c r="M19" s="253">
        <v>1146907.1930760001</v>
      </c>
      <c r="N19" s="253">
        <v>0</v>
      </c>
      <c r="O19" s="253">
        <v>0</v>
      </c>
      <c r="P19" s="253">
        <v>89080.170335999996</v>
      </c>
      <c r="Q19" s="253">
        <v>55953.48199230001</v>
      </c>
      <c r="R19" s="253">
        <v>61861.229400000011</v>
      </c>
      <c r="S19" s="253">
        <v>30732.4470735</v>
      </c>
      <c r="T19" s="253"/>
      <c r="U19" s="253">
        <v>0</v>
      </c>
      <c r="V19" s="253">
        <v>0</v>
      </c>
      <c r="W19" s="253">
        <v>0</v>
      </c>
      <c r="X19" s="253">
        <v>32960.509793999998</v>
      </c>
      <c r="Y19" s="253">
        <v>0</v>
      </c>
      <c r="Z19" s="253">
        <v>0</v>
      </c>
      <c r="AA19" s="253">
        <v>0</v>
      </c>
      <c r="AB19" s="253">
        <v>0</v>
      </c>
      <c r="AC19" s="253">
        <v>0</v>
      </c>
      <c r="AD19" s="253">
        <v>133342.93843380001</v>
      </c>
      <c r="AE19" s="253">
        <v>21188.796692323682</v>
      </c>
      <c r="AF19" s="253">
        <v>0</v>
      </c>
      <c r="AG19" s="253">
        <v>188131.05365400002</v>
      </c>
      <c r="AH19" s="253">
        <v>0</v>
      </c>
      <c r="AI19" s="253">
        <v>0</v>
      </c>
      <c r="AJ19" s="253">
        <v>0</v>
      </c>
      <c r="AK19" s="253"/>
      <c r="AL19" s="253"/>
      <c r="AM19" s="253">
        <v>8573.5430100000012</v>
      </c>
      <c r="AN19" s="253">
        <v>0</v>
      </c>
      <c r="AO19" s="253">
        <v>8016.7919454000012</v>
      </c>
      <c r="AP19" s="253">
        <v>0</v>
      </c>
      <c r="AQ19" s="253"/>
      <c r="AR19" s="253">
        <v>205656.83389200002</v>
      </c>
      <c r="AS19" s="253">
        <v>13256773.331264712</v>
      </c>
      <c r="AT19" s="254">
        <f t="shared" si="1"/>
        <v>4302834.2554020006</v>
      </c>
      <c r="AU19" s="250"/>
      <c r="AV19" s="250"/>
    </row>
    <row r="20" spans="1:48" x14ac:dyDescent="0.25">
      <c r="A20" s="5" t="s">
        <v>1495</v>
      </c>
      <c r="B20" s="5">
        <v>4222126</v>
      </c>
      <c r="C20" s="253">
        <v>0</v>
      </c>
      <c r="D20" s="253">
        <v>0</v>
      </c>
      <c r="E20" s="253"/>
      <c r="F20" s="253">
        <v>235662.67432423151</v>
      </c>
      <c r="G20" s="253">
        <v>165167.13036000001</v>
      </c>
      <c r="H20" s="253">
        <v>0</v>
      </c>
      <c r="I20" s="253">
        <v>0</v>
      </c>
      <c r="J20" s="253">
        <v>0</v>
      </c>
      <c r="K20" s="253"/>
      <c r="L20" s="253">
        <v>0</v>
      </c>
      <c r="M20" s="253">
        <v>0</v>
      </c>
      <c r="N20" s="253">
        <v>0</v>
      </c>
      <c r="O20" s="253">
        <v>0</v>
      </c>
      <c r="P20" s="253">
        <v>0</v>
      </c>
      <c r="Q20" s="253">
        <v>0</v>
      </c>
      <c r="R20" s="253">
        <v>0</v>
      </c>
      <c r="S20" s="253">
        <v>0</v>
      </c>
      <c r="T20" s="253"/>
      <c r="U20" s="253">
        <v>0</v>
      </c>
      <c r="V20" s="253">
        <v>0</v>
      </c>
      <c r="W20" s="253">
        <v>0</v>
      </c>
      <c r="X20" s="253">
        <v>0</v>
      </c>
      <c r="Y20" s="253">
        <v>0</v>
      </c>
      <c r="Z20" s="253">
        <v>0</v>
      </c>
      <c r="AA20" s="253">
        <v>0</v>
      </c>
      <c r="AB20" s="253">
        <v>0</v>
      </c>
      <c r="AC20" s="253">
        <v>0</v>
      </c>
      <c r="AD20" s="253">
        <v>0</v>
      </c>
      <c r="AE20" s="253">
        <v>51620.875009368479</v>
      </c>
      <c r="AF20" s="253">
        <v>0</v>
      </c>
      <c r="AG20" s="253">
        <v>25826.47524</v>
      </c>
      <c r="AH20" s="253">
        <v>0</v>
      </c>
      <c r="AI20" s="253">
        <v>0</v>
      </c>
      <c r="AJ20" s="253">
        <v>0</v>
      </c>
      <c r="AK20" s="253"/>
      <c r="AL20" s="253"/>
      <c r="AM20" s="253">
        <v>0</v>
      </c>
      <c r="AN20" s="253">
        <v>0</v>
      </c>
      <c r="AO20" s="253">
        <v>16749.104270400003</v>
      </c>
      <c r="AP20" s="253">
        <v>0</v>
      </c>
      <c r="AQ20" s="253"/>
      <c r="AR20" s="253">
        <v>552309.05198700004</v>
      </c>
      <c r="AS20" s="253">
        <v>24564021.172637556</v>
      </c>
      <c r="AT20" s="254">
        <f t="shared" si="1"/>
        <v>1047335.311191</v>
      </c>
      <c r="AU20" s="250"/>
      <c r="AV20" s="250"/>
    </row>
    <row r="21" spans="1:48" x14ac:dyDescent="0.25">
      <c r="A21" s="5" t="s">
        <v>1496</v>
      </c>
      <c r="B21" s="5">
        <v>4222127</v>
      </c>
      <c r="C21" s="253">
        <v>33738.479437499998</v>
      </c>
      <c r="D21" s="253">
        <v>509988.20902199991</v>
      </c>
      <c r="E21" s="253"/>
      <c r="F21" s="253">
        <v>31513.900302848699</v>
      </c>
      <c r="G21" s="253">
        <v>99100.278215999992</v>
      </c>
      <c r="H21" s="253">
        <v>0</v>
      </c>
      <c r="I21" s="253">
        <v>46430.498478599999</v>
      </c>
      <c r="J21" s="253">
        <v>127639.94463899999</v>
      </c>
      <c r="K21" s="253"/>
      <c r="L21" s="253">
        <v>0</v>
      </c>
      <c r="M21" s="253">
        <v>458762.87723040004</v>
      </c>
      <c r="N21" s="253">
        <v>0</v>
      </c>
      <c r="O21" s="253">
        <v>0</v>
      </c>
      <c r="P21" s="253">
        <v>89080.170335999996</v>
      </c>
      <c r="Q21" s="253">
        <v>25888.924503900002</v>
      </c>
      <c r="R21" s="253">
        <v>0</v>
      </c>
      <c r="S21" s="253">
        <v>30732.4470735</v>
      </c>
      <c r="T21" s="253"/>
      <c r="U21" s="253">
        <v>0</v>
      </c>
      <c r="V21" s="253">
        <v>0</v>
      </c>
      <c r="W21" s="253">
        <v>0</v>
      </c>
      <c r="X21" s="253">
        <v>24401.079612000001</v>
      </c>
      <c r="Y21" s="253">
        <v>0</v>
      </c>
      <c r="Z21" s="253">
        <v>0</v>
      </c>
      <c r="AA21" s="253">
        <v>0</v>
      </c>
      <c r="AB21" s="253">
        <v>0</v>
      </c>
      <c r="AC21" s="253">
        <v>0</v>
      </c>
      <c r="AD21" s="253">
        <v>48750.065579200003</v>
      </c>
      <c r="AE21" s="253">
        <v>25902.981616651301</v>
      </c>
      <c r="AF21" s="253">
        <v>0</v>
      </c>
      <c r="AG21" s="253">
        <v>47433.920549399998</v>
      </c>
      <c r="AH21" s="253">
        <v>0</v>
      </c>
      <c r="AI21" s="253">
        <v>7643.2724309999994</v>
      </c>
      <c r="AJ21" s="253">
        <v>0</v>
      </c>
      <c r="AK21" s="253"/>
      <c r="AL21" s="253"/>
      <c r="AM21" s="253">
        <v>0</v>
      </c>
      <c r="AN21" s="253">
        <v>0</v>
      </c>
      <c r="AO21" s="253">
        <v>8631.758425500002</v>
      </c>
      <c r="AP21" s="253">
        <v>0</v>
      </c>
      <c r="AQ21" s="253"/>
      <c r="AR21" s="253">
        <v>289826.91615300003</v>
      </c>
      <c r="AS21" s="253">
        <v>3899050.979783739</v>
      </c>
      <c r="AT21" s="254">
        <f t="shared" si="1"/>
        <v>1905465.7236064996</v>
      </c>
      <c r="AU21" s="250"/>
      <c r="AV21" s="250"/>
    </row>
    <row r="22" spans="1:48" x14ac:dyDescent="0.25">
      <c r="A22" s="5" t="s">
        <v>1497</v>
      </c>
      <c r="B22" s="5">
        <v>4121000</v>
      </c>
      <c r="C22" s="253">
        <v>612426.17105999996</v>
      </c>
      <c r="D22" s="253">
        <v>5219583.5691090003</v>
      </c>
      <c r="E22" s="253"/>
      <c r="F22" s="253">
        <v>806102.90787063609</v>
      </c>
      <c r="G22" s="253">
        <v>287287.78318200004</v>
      </c>
      <c r="H22" s="253">
        <v>0</v>
      </c>
      <c r="I22" s="253">
        <v>77384.164130999998</v>
      </c>
      <c r="J22" s="253">
        <v>92865.230805600004</v>
      </c>
      <c r="K22" s="253"/>
      <c r="L22" s="253">
        <v>152217.43460100002</v>
      </c>
      <c r="M22" s="253">
        <v>2867267.9826900004</v>
      </c>
      <c r="N22" s="253">
        <v>0</v>
      </c>
      <c r="O22" s="253">
        <v>0</v>
      </c>
      <c r="P22" s="253">
        <v>1979559.3408000004</v>
      </c>
      <c r="Q22" s="253">
        <v>384835.65031800006</v>
      </c>
      <c r="R22" s="253">
        <v>0</v>
      </c>
      <c r="S22" s="253">
        <v>61464.894146999999</v>
      </c>
      <c r="T22" s="253"/>
      <c r="U22" s="253">
        <v>0</v>
      </c>
      <c r="V22" s="253">
        <v>0</v>
      </c>
      <c r="W22" s="253">
        <v>0</v>
      </c>
      <c r="X22" s="253">
        <v>65069.545632000008</v>
      </c>
      <c r="Y22" s="253">
        <v>0</v>
      </c>
      <c r="Z22" s="253">
        <v>0</v>
      </c>
      <c r="AA22" s="253">
        <v>0</v>
      </c>
      <c r="AB22" s="253">
        <v>0</v>
      </c>
      <c r="AC22" s="253">
        <v>0</v>
      </c>
      <c r="AD22" s="253">
        <v>109235.4056442</v>
      </c>
      <c r="AE22" s="253">
        <v>376573.305769364</v>
      </c>
      <c r="AF22" s="253">
        <v>0</v>
      </c>
      <c r="AG22" s="253">
        <v>1508816.5543080003</v>
      </c>
      <c r="AH22" s="253">
        <v>0</v>
      </c>
      <c r="AI22" s="253">
        <v>16081.62392</v>
      </c>
      <c r="AJ22" s="253">
        <v>0</v>
      </c>
      <c r="AK22" s="253"/>
      <c r="AL22" s="253"/>
      <c r="AM22" s="253">
        <v>0</v>
      </c>
      <c r="AN22" s="253">
        <v>0</v>
      </c>
      <c r="AO22" s="253">
        <v>9265.4244027000004</v>
      </c>
      <c r="AP22" s="253">
        <v>0</v>
      </c>
      <c r="AQ22" s="253"/>
      <c r="AR22" s="253">
        <v>552309.05198700004</v>
      </c>
      <c r="AS22" s="253">
        <v>27163388.49249338</v>
      </c>
      <c r="AT22" s="254">
        <f t="shared" si="1"/>
        <v>15178346.0403775</v>
      </c>
      <c r="AU22" s="250"/>
      <c r="AV22" s="250"/>
    </row>
    <row r="23" spans="1:48" x14ac:dyDescent="0.25">
      <c r="A23" s="5" t="s">
        <v>1498</v>
      </c>
      <c r="B23" s="5">
        <v>4123002</v>
      </c>
      <c r="C23" s="253">
        <v>449846.39250000002</v>
      </c>
      <c r="D23" s="253">
        <v>1529964.6270659999</v>
      </c>
      <c r="E23" s="253"/>
      <c r="F23" s="253">
        <v>402822.8092070336</v>
      </c>
      <c r="G23" s="253">
        <v>326878.96999800002</v>
      </c>
      <c r="H23" s="253">
        <v>0</v>
      </c>
      <c r="I23" s="253">
        <v>38692.082065499999</v>
      </c>
      <c r="J23" s="253">
        <v>289733.88909509999</v>
      </c>
      <c r="K23" s="253"/>
      <c r="L23" s="253">
        <v>77056.04088</v>
      </c>
      <c r="M23" s="253">
        <v>1146907.1930760001</v>
      </c>
      <c r="N23" s="253">
        <v>0</v>
      </c>
      <c r="O23" s="253">
        <v>0</v>
      </c>
      <c r="P23" s="253">
        <v>267240.511008</v>
      </c>
      <c r="Q23" s="253">
        <v>258889.24503900003</v>
      </c>
      <c r="R23" s="253">
        <v>154653.0735</v>
      </c>
      <c r="S23" s="253">
        <v>30732.4470735</v>
      </c>
      <c r="T23" s="253"/>
      <c r="U23" s="253">
        <v>0</v>
      </c>
      <c r="V23" s="253">
        <v>0</v>
      </c>
      <c r="W23" s="253">
        <v>0</v>
      </c>
      <c r="X23" s="253">
        <v>32960.509793999998</v>
      </c>
      <c r="Y23" s="253">
        <v>0</v>
      </c>
      <c r="Z23" s="253">
        <v>0</v>
      </c>
      <c r="AA23" s="253">
        <v>0</v>
      </c>
      <c r="AB23" s="253">
        <v>0</v>
      </c>
      <c r="AC23" s="253">
        <v>0</v>
      </c>
      <c r="AD23" s="253">
        <v>173261.7780732</v>
      </c>
      <c r="AE23" s="253">
        <v>88236.569259966447</v>
      </c>
      <c r="AF23" s="253">
        <v>0</v>
      </c>
      <c r="AG23" s="253">
        <v>176265.69351299998</v>
      </c>
      <c r="AH23" s="253">
        <v>0</v>
      </c>
      <c r="AI23" s="253">
        <v>0</v>
      </c>
      <c r="AJ23" s="253">
        <v>0</v>
      </c>
      <c r="AK23" s="253"/>
      <c r="AL23" s="253"/>
      <c r="AM23" s="253">
        <v>0</v>
      </c>
      <c r="AN23" s="253">
        <v>0</v>
      </c>
      <c r="AO23" s="253">
        <v>10468.190169000001</v>
      </c>
      <c r="AP23" s="253">
        <v>0</v>
      </c>
      <c r="AQ23" s="253"/>
      <c r="AR23" s="253">
        <v>320757.530853</v>
      </c>
      <c r="AS23" s="253">
        <v>23394305.878702436</v>
      </c>
      <c r="AT23" s="254">
        <f t="shared" si="1"/>
        <v>5775367.5521703009</v>
      </c>
      <c r="AU23" s="250"/>
      <c r="AV23" s="250"/>
    </row>
    <row r="24" spans="1:48" x14ac:dyDescent="0.25">
      <c r="A24" s="5" t="s">
        <v>1499</v>
      </c>
      <c r="B24" s="5">
        <v>4123005</v>
      </c>
      <c r="C24" s="253">
        <v>204142.05702000001</v>
      </c>
      <c r="D24" s="253">
        <v>3028746.9606659999</v>
      </c>
      <c r="E24" s="253"/>
      <c r="F24" s="253">
        <v>518826.72508511401</v>
      </c>
      <c r="G24" s="253">
        <v>326878.96999800002</v>
      </c>
      <c r="H24" s="253">
        <v>0</v>
      </c>
      <c r="I24" s="253">
        <v>38692.082065499999</v>
      </c>
      <c r="J24" s="253">
        <v>206771.62969710003</v>
      </c>
      <c r="K24" s="253"/>
      <c r="L24" s="253">
        <v>89102.515647000007</v>
      </c>
      <c r="M24" s="253">
        <v>2867267.9826900004</v>
      </c>
      <c r="N24" s="253">
        <v>67932.097578000015</v>
      </c>
      <c r="O24" s="253">
        <v>0</v>
      </c>
      <c r="P24" s="253">
        <v>445400.85168000002</v>
      </c>
      <c r="Q24" s="253">
        <v>430391.85910199996</v>
      </c>
      <c r="R24" s="253">
        <v>77326.536749999999</v>
      </c>
      <c r="S24" s="253">
        <v>61464.894146999999</v>
      </c>
      <c r="T24" s="253"/>
      <c r="U24" s="253">
        <v>0</v>
      </c>
      <c r="V24" s="253">
        <v>0</v>
      </c>
      <c r="W24" s="253">
        <v>0</v>
      </c>
      <c r="X24" s="253">
        <v>82401.274485000002</v>
      </c>
      <c r="Y24" s="253">
        <v>0</v>
      </c>
      <c r="Z24" s="253">
        <v>0</v>
      </c>
      <c r="AA24" s="253">
        <v>0</v>
      </c>
      <c r="AB24" s="253">
        <v>0</v>
      </c>
      <c r="AC24" s="253">
        <v>0</v>
      </c>
      <c r="AD24" s="253">
        <v>150657.26146559999</v>
      </c>
      <c r="AE24" s="253">
        <v>113646.71814888601</v>
      </c>
      <c r="AF24" s="253">
        <v>0</v>
      </c>
      <c r="AG24" s="253">
        <v>551067.12312300003</v>
      </c>
      <c r="AH24" s="253">
        <v>146760.0040134</v>
      </c>
      <c r="AI24" s="253">
        <v>0</v>
      </c>
      <c r="AJ24" s="253">
        <v>0</v>
      </c>
      <c r="AK24" s="253"/>
      <c r="AL24" s="253"/>
      <c r="AM24" s="253">
        <v>0</v>
      </c>
      <c r="AN24" s="253">
        <v>0</v>
      </c>
      <c r="AO24" s="253">
        <v>0</v>
      </c>
      <c r="AP24" s="253">
        <v>0</v>
      </c>
      <c r="AQ24" s="253"/>
      <c r="AR24" s="253">
        <v>320757.530853</v>
      </c>
      <c r="AS24" s="253">
        <v>15596203.919134956</v>
      </c>
      <c r="AT24" s="254">
        <f t="shared" si="1"/>
        <v>9728235.0742145982</v>
      </c>
      <c r="AU24" s="250"/>
      <c r="AV24" s="250"/>
    </row>
    <row r="25" spans="1:48" x14ac:dyDescent="0.25">
      <c r="A25" s="5" t="s">
        <v>1500</v>
      </c>
      <c r="B25" s="5">
        <v>4123001</v>
      </c>
      <c r="C25" s="253">
        <v>168692.3971875</v>
      </c>
      <c r="D25" s="253">
        <v>3179630.7330209995</v>
      </c>
      <c r="E25" s="253"/>
      <c r="F25" s="253">
        <v>386929.3957779053</v>
      </c>
      <c r="G25" s="253">
        <v>360334.36962720001</v>
      </c>
      <c r="H25" s="253">
        <v>0</v>
      </c>
      <c r="I25" s="253">
        <v>46430.498478599999</v>
      </c>
      <c r="J25" s="253">
        <v>223814.9864313</v>
      </c>
      <c r="K25" s="253"/>
      <c r="L25" s="253">
        <v>126683.21250750001</v>
      </c>
      <c r="M25" s="253">
        <v>1376288.6316912</v>
      </c>
      <c r="N25" s="253">
        <v>0</v>
      </c>
      <c r="O25" s="253">
        <v>0</v>
      </c>
      <c r="P25" s="253">
        <v>267240.511008</v>
      </c>
      <c r="Q25" s="253">
        <v>1633108.2305039999</v>
      </c>
      <c r="R25" s="253">
        <v>95316.62902919999</v>
      </c>
      <c r="S25" s="253">
        <v>30732.4470735</v>
      </c>
      <c r="T25" s="253"/>
      <c r="U25" s="253">
        <v>0</v>
      </c>
      <c r="V25" s="253">
        <v>0</v>
      </c>
      <c r="W25" s="253">
        <v>0</v>
      </c>
      <c r="X25" s="253">
        <v>32960.509793999998</v>
      </c>
      <c r="Y25" s="253">
        <v>0</v>
      </c>
      <c r="Z25" s="253">
        <v>0</v>
      </c>
      <c r="AA25" s="253">
        <v>0</v>
      </c>
      <c r="AB25" s="253">
        <v>0</v>
      </c>
      <c r="AC25" s="253">
        <v>0</v>
      </c>
      <c r="AD25" s="253">
        <v>144645.1967376</v>
      </c>
      <c r="AE25" s="253">
        <v>84755.186769294727</v>
      </c>
      <c r="AF25" s="253">
        <v>0</v>
      </c>
      <c r="AG25" s="253">
        <v>806516.36633700016</v>
      </c>
      <c r="AH25" s="253">
        <v>0</v>
      </c>
      <c r="AI25" s="253">
        <v>37626.210730799998</v>
      </c>
      <c r="AJ25" s="253">
        <v>0</v>
      </c>
      <c r="AK25" s="253"/>
      <c r="AL25" s="253"/>
      <c r="AM25" s="253">
        <v>0</v>
      </c>
      <c r="AN25" s="253">
        <v>105670.5052914</v>
      </c>
      <c r="AO25" s="253">
        <v>37366.064268000009</v>
      </c>
      <c r="AP25" s="253">
        <f>56452.0176414+189</f>
        <v>56641.017641400002</v>
      </c>
      <c r="AQ25" s="253"/>
      <c r="AR25" s="253">
        <v>320757.530853</v>
      </c>
      <c r="AS25" s="253">
        <v>7798101.9595674779</v>
      </c>
      <c r="AT25" s="254">
        <f t="shared" si="1"/>
        <v>9522140.6307593994</v>
      </c>
      <c r="AU25" s="250"/>
      <c r="AV25" s="250"/>
    </row>
    <row r="26" spans="1:48" x14ac:dyDescent="0.25">
      <c r="A26" s="5" t="s">
        <v>1501</v>
      </c>
      <c r="B26" s="5">
        <v>4123004</v>
      </c>
      <c r="C26" s="253">
        <v>281153.99531249999</v>
      </c>
      <c r="D26" s="253">
        <v>2039952.8360879996</v>
      </c>
      <c r="E26" s="253"/>
      <c r="F26" s="253">
        <v>439489.89860748278</v>
      </c>
      <c r="G26" s="253">
        <v>249625.8199536</v>
      </c>
      <c r="H26" s="253">
        <v>0</v>
      </c>
      <c r="I26" s="253">
        <v>46430.498478599999</v>
      </c>
      <c r="J26" s="253">
        <v>202546.24899389999</v>
      </c>
      <c r="K26" s="253"/>
      <c r="L26" s="253">
        <v>22548.418116300003</v>
      </c>
      <c r="M26" s="253">
        <v>344072.15792279999</v>
      </c>
      <c r="N26" s="253">
        <v>50947.309080000006</v>
      </c>
      <c r="O26" s="253">
        <v>0</v>
      </c>
      <c r="P26" s="253">
        <v>178160.34067199999</v>
      </c>
      <c r="Q26" s="253">
        <v>168041.442996</v>
      </c>
      <c r="R26" s="253">
        <v>0</v>
      </c>
      <c r="S26" s="253">
        <v>30732.4470735</v>
      </c>
      <c r="T26" s="253"/>
      <c r="U26" s="253">
        <v>0</v>
      </c>
      <c r="V26" s="253">
        <v>0</v>
      </c>
      <c r="W26" s="253">
        <v>0</v>
      </c>
      <c r="X26" s="253">
        <v>48802.159224000003</v>
      </c>
      <c r="Y26" s="253">
        <v>0</v>
      </c>
      <c r="Z26" s="253">
        <v>0</v>
      </c>
      <c r="AA26" s="253">
        <v>0</v>
      </c>
      <c r="AB26" s="253">
        <v>0</v>
      </c>
      <c r="AC26" s="253">
        <v>0</v>
      </c>
      <c r="AD26" s="253">
        <v>173261.7780732</v>
      </c>
      <c r="AE26" s="253">
        <v>96268.334342517337</v>
      </c>
      <c r="AF26" s="253">
        <v>0</v>
      </c>
      <c r="AG26" s="253">
        <v>423846.32947560004</v>
      </c>
      <c r="AH26" s="253">
        <v>73380.0020067</v>
      </c>
      <c r="AI26" s="253">
        <v>0</v>
      </c>
      <c r="AJ26" s="253">
        <v>0</v>
      </c>
      <c r="AK26" s="253"/>
      <c r="AL26" s="253"/>
      <c r="AM26" s="253">
        <v>0</v>
      </c>
      <c r="AN26" s="253">
        <v>0</v>
      </c>
      <c r="AO26" s="253">
        <v>25549.2757767</v>
      </c>
      <c r="AP26" s="253">
        <v>0</v>
      </c>
      <c r="AQ26" s="253"/>
      <c r="AR26" s="253">
        <v>320757.530853</v>
      </c>
      <c r="AS26" s="253">
        <v>7798101.9595674779</v>
      </c>
      <c r="AT26" s="254">
        <f t="shared" si="1"/>
        <v>5215566.8230463993</v>
      </c>
      <c r="AU26" s="250"/>
      <c r="AV26" s="250"/>
    </row>
    <row r="27" spans="1:48" x14ac:dyDescent="0.25">
      <c r="A27" s="5" t="s">
        <v>1502</v>
      </c>
      <c r="B27" s="5">
        <v>4123010</v>
      </c>
      <c r="C27" s="253">
        <v>337384.794375</v>
      </c>
      <c r="D27" s="253">
        <v>2549941.0451099998</v>
      </c>
      <c r="E27" s="253"/>
      <c r="F27" s="253">
        <v>403051.45393531804</v>
      </c>
      <c r="G27" s="253">
        <v>114915.11327279999</v>
      </c>
      <c r="H27" s="253">
        <v>0</v>
      </c>
      <c r="I27" s="253">
        <v>38692.082065499999</v>
      </c>
      <c r="J27" s="253">
        <v>237178.07044380001</v>
      </c>
      <c r="K27" s="253"/>
      <c r="L27" s="253">
        <v>0</v>
      </c>
      <c r="M27" s="253">
        <v>573453.59653800004</v>
      </c>
      <c r="N27" s="253">
        <v>0</v>
      </c>
      <c r="O27" s="253">
        <v>0</v>
      </c>
      <c r="P27" s="253">
        <v>400860.766512</v>
      </c>
      <c r="Q27" s="253">
        <v>258889.24503900003</v>
      </c>
      <c r="R27" s="253">
        <v>0</v>
      </c>
      <c r="S27" s="253">
        <v>30732.4470735</v>
      </c>
      <c r="T27" s="253"/>
      <c r="U27" s="253">
        <v>0</v>
      </c>
      <c r="V27" s="253">
        <v>0</v>
      </c>
      <c r="W27" s="253">
        <v>0</v>
      </c>
      <c r="X27" s="253">
        <v>24401.079612000001</v>
      </c>
      <c r="Y27" s="253">
        <v>0</v>
      </c>
      <c r="Z27" s="253">
        <v>0</v>
      </c>
      <c r="AA27" s="253">
        <v>0</v>
      </c>
      <c r="AB27" s="253">
        <v>0</v>
      </c>
      <c r="AC27" s="253">
        <v>0</v>
      </c>
      <c r="AD27" s="253">
        <v>72322.598368799998</v>
      </c>
      <c r="AE27" s="253">
        <v>88286.652884682</v>
      </c>
      <c r="AF27" s="253">
        <v>0</v>
      </c>
      <c r="AG27" s="253">
        <v>85460.22995399998</v>
      </c>
      <c r="AH27" s="253">
        <v>0</v>
      </c>
      <c r="AI27" s="253">
        <v>0</v>
      </c>
      <c r="AJ27" s="253">
        <v>0</v>
      </c>
      <c r="AK27" s="253"/>
      <c r="AL27" s="253"/>
      <c r="AM27" s="253">
        <v>0</v>
      </c>
      <c r="AN27" s="253">
        <v>0</v>
      </c>
      <c r="AO27" s="253">
        <v>0</v>
      </c>
      <c r="AP27" s="253">
        <v>0</v>
      </c>
      <c r="AQ27" s="253"/>
      <c r="AR27" s="253">
        <v>320757.530853</v>
      </c>
      <c r="AS27" s="253">
        <v>15596203.919134956</v>
      </c>
      <c r="AT27" s="254">
        <f t="shared" si="1"/>
        <v>5536326.7060374003</v>
      </c>
      <c r="AU27" s="250"/>
      <c r="AV27" s="250"/>
    </row>
    <row r="28" spans="1:48" x14ac:dyDescent="0.25">
      <c r="A28" s="5" t="s">
        <v>1503</v>
      </c>
      <c r="B28" s="5">
        <v>4123007</v>
      </c>
      <c r="C28" s="253">
        <v>112461.598125</v>
      </c>
      <c r="D28" s="253">
        <v>1130254.0560360001</v>
      </c>
      <c r="E28" s="253"/>
      <c r="F28" s="253">
        <v>244121.17862679099</v>
      </c>
      <c r="G28" s="253">
        <v>287287.78318200004</v>
      </c>
      <c r="H28" s="253">
        <v>0</v>
      </c>
      <c r="I28" s="253">
        <v>38692.082065499999</v>
      </c>
      <c r="J28" s="253">
        <v>226149.95382390002</v>
      </c>
      <c r="K28" s="253"/>
      <c r="L28" s="253">
        <v>0</v>
      </c>
      <c r="M28" s="253">
        <v>853684.96572000009</v>
      </c>
      <c r="N28" s="253">
        <v>0</v>
      </c>
      <c r="O28" s="253">
        <v>0</v>
      </c>
      <c r="P28" s="253">
        <v>213792.40880640002</v>
      </c>
      <c r="Q28" s="253">
        <v>213465.3440175</v>
      </c>
      <c r="R28" s="253">
        <v>238291.57257300001</v>
      </c>
      <c r="S28" s="253">
        <v>30732.4470735</v>
      </c>
      <c r="T28" s="253"/>
      <c r="U28" s="253">
        <v>0</v>
      </c>
      <c r="V28" s="253">
        <v>0</v>
      </c>
      <c r="W28" s="253">
        <v>0</v>
      </c>
      <c r="X28" s="253">
        <v>24401.079612000001</v>
      </c>
      <c r="Y28" s="253">
        <v>0</v>
      </c>
      <c r="Z28" s="253">
        <v>0</v>
      </c>
      <c r="AA28" s="253">
        <v>0</v>
      </c>
      <c r="AB28" s="253">
        <v>0</v>
      </c>
      <c r="AC28" s="253">
        <v>0</v>
      </c>
      <c r="AD28" s="253">
        <v>278710.00632359996</v>
      </c>
      <c r="AE28" s="253">
        <v>53473.673271209002</v>
      </c>
      <c r="AF28" s="253">
        <v>0</v>
      </c>
      <c r="AG28" s="253">
        <v>39247.774667999991</v>
      </c>
      <c r="AH28" s="253">
        <v>0</v>
      </c>
      <c r="AI28" s="253">
        <v>0</v>
      </c>
      <c r="AJ28" s="253">
        <v>0</v>
      </c>
      <c r="AK28" s="253"/>
      <c r="AL28" s="253"/>
      <c r="AM28" s="253">
        <v>0</v>
      </c>
      <c r="AN28" s="253">
        <v>0</v>
      </c>
      <c r="AO28" s="253">
        <v>0</v>
      </c>
      <c r="AP28" s="253">
        <v>0</v>
      </c>
      <c r="AQ28" s="253"/>
      <c r="AR28" s="253">
        <v>320757.530853</v>
      </c>
      <c r="AS28" s="253">
        <v>7798101.9595674779</v>
      </c>
      <c r="AT28" s="254">
        <f t="shared" si="1"/>
        <v>4305523.4547774009</v>
      </c>
      <c r="AU28" s="250"/>
      <c r="AV28" s="250"/>
    </row>
    <row r="29" spans="1:48" x14ac:dyDescent="0.25">
      <c r="A29" s="5" t="s">
        <v>1504</v>
      </c>
      <c r="B29" s="5">
        <v>4222118</v>
      </c>
      <c r="C29" s="253">
        <v>112461.598125</v>
      </c>
      <c r="D29" s="253">
        <v>2039952.8360879996</v>
      </c>
      <c r="E29" s="253"/>
      <c r="F29" s="253"/>
      <c r="G29" s="253">
        <v>287287.78318200004</v>
      </c>
      <c r="H29" s="253">
        <v>0</v>
      </c>
      <c r="I29" s="253">
        <v>30953.665652399999</v>
      </c>
      <c r="J29" s="253">
        <f>66697.9307694-189</f>
        <v>66508.930769400002</v>
      </c>
      <c r="K29" s="253"/>
      <c r="L29" s="253">
        <v>0</v>
      </c>
      <c r="M29" s="253">
        <v>853684.96572000009</v>
      </c>
      <c r="N29" s="253">
        <v>0</v>
      </c>
      <c r="O29" s="253">
        <v>0</v>
      </c>
      <c r="P29" s="253">
        <v>267240.511008</v>
      </c>
      <c r="Q29" s="253">
        <v>74604.642656400014</v>
      </c>
      <c r="R29" s="253">
        <v>0</v>
      </c>
      <c r="S29" s="253">
        <v>122929.788294</v>
      </c>
      <c r="T29" s="253"/>
      <c r="U29" s="253">
        <v>0</v>
      </c>
      <c r="V29" s="253">
        <v>0</v>
      </c>
      <c r="W29" s="253">
        <v>0</v>
      </c>
      <c r="X29" s="253">
        <v>32534.772816000004</v>
      </c>
      <c r="Y29" s="253">
        <v>0</v>
      </c>
      <c r="Z29" s="253">
        <v>0</v>
      </c>
      <c r="AA29" s="253">
        <v>0</v>
      </c>
      <c r="AB29" s="253">
        <v>0</v>
      </c>
      <c r="AC29" s="253">
        <v>0</v>
      </c>
      <c r="AD29" s="253">
        <v>67813.549822800007</v>
      </c>
      <c r="AE29" s="253">
        <v>57876</v>
      </c>
      <c r="AF29" s="253">
        <v>0</v>
      </c>
      <c r="AG29" s="253">
        <v>183607.18663860005</v>
      </c>
      <c r="AH29" s="253">
        <v>0</v>
      </c>
      <c r="AI29" s="253">
        <v>9653.174352</v>
      </c>
      <c r="AJ29" s="253">
        <v>0</v>
      </c>
      <c r="AK29" s="253"/>
      <c r="AL29" s="253"/>
      <c r="AM29" s="253">
        <f>17147.08602+0.47</f>
        <v>17147.55602</v>
      </c>
      <c r="AN29" s="253">
        <v>24272.652877199998</v>
      </c>
      <c r="AO29" s="253">
        <v>11283.676413600002</v>
      </c>
      <c r="AP29" s="253">
        <v>24144.931783800002</v>
      </c>
      <c r="AQ29" s="253"/>
      <c r="AR29" s="253">
        <v>382618.76025299996</v>
      </c>
      <c r="AS29" s="253">
        <v>7798101.9595674779</v>
      </c>
      <c r="AT29" s="254">
        <f t="shared" si="1"/>
        <v>4666576.9824721999</v>
      </c>
      <c r="AU29" s="250"/>
      <c r="AV29" s="250"/>
    </row>
    <row r="30" spans="1:48" x14ac:dyDescent="0.25">
      <c r="B30" s="5"/>
      <c r="C30" s="255">
        <f>SUM(C5:C29)</f>
        <v>4772957.9640959986</v>
      </c>
      <c r="D30" s="255">
        <f t="shared" ref="D30:AP30" si="2">SUM(D5:D29)</f>
        <v>75936411.901737615</v>
      </c>
      <c r="E30" s="255">
        <v>0</v>
      </c>
      <c r="F30" s="255">
        <f t="shared" si="2"/>
        <v>14628948.106195508</v>
      </c>
      <c r="G30" s="255">
        <f t="shared" si="2"/>
        <v>6582345.7608035989</v>
      </c>
      <c r="H30" s="255">
        <f t="shared" si="2"/>
        <v>0</v>
      </c>
      <c r="I30" s="255">
        <f t="shared" si="2"/>
        <v>863755.9973876999</v>
      </c>
      <c r="J30" s="255">
        <f t="shared" si="2"/>
        <v>8731478.1335466001</v>
      </c>
      <c r="K30" s="255">
        <f t="shared" si="2"/>
        <v>0</v>
      </c>
      <c r="L30" s="255">
        <f t="shared" si="2"/>
        <v>638296.51367370004</v>
      </c>
      <c r="M30" s="255">
        <f t="shared" si="2"/>
        <v>51038788.431095995</v>
      </c>
      <c r="N30" s="255">
        <f t="shared" si="2"/>
        <v>186811.50423600004</v>
      </c>
      <c r="O30" s="255">
        <f t="shared" si="2"/>
        <v>56013.814331999994</v>
      </c>
      <c r="P30" s="255">
        <f t="shared" si="2"/>
        <v>17230084.502323195</v>
      </c>
      <c r="Q30" s="255">
        <f t="shared" si="2"/>
        <v>6613362.1109336996</v>
      </c>
      <c r="R30" s="255">
        <f t="shared" si="2"/>
        <v>813032.7294522</v>
      </c>
      <c r="S30" s="255">
        <f t="shared" si="2"/>
        <v>1059474.6954090004</v>
      </c>
      <c r="T30" s="255">
        <f t="shared" si="2"/>
        <v>0</v>
      </c>
      <c r="U30" s="255">
        <f t="shared" si="2"/>
        <v>0</v>
      </c>
      <c r="V30" s="255">
        <f t="shared" si="2"/>
        <v>0</v>
      </c>
      <c r="W30" s="255">
        <f t="shared" si="2"/>
        <v>0</v>
      </c>
      <c r="X30" s="255">
        <f t="shared" si="2"/>
        <v>663512.2562820001</v>
      </c>
      <c r="Y30" s="255">
        <f t="shared" si="2"/>
        <v>0</v>
      </c>
      <c r="Z30" s="255">
        <f t="shared" si="2"/>
        <v>0</v>
      </c>
      <c r="AA30" s="255">
        <f t="shared" si="2"/>
        <v>0</v>
      </c>
      <c r="AB30" s="255">
        <f t="shared" si="2"/>
        <v>0</v>
      </c>
      <c r="AC30" s="255">
        <f t="shared" si="2"/>
        <v>0</v>
      </c>
      <c r="AD30" s="255">
        <f t="shared" si="2"/>
        <v>3387471.8860785998</v>
      </c>
      <c r="AE30" s="255">
        <f t="shared" si="2"/>
        <v>3671361.9999999958</v>
      </c>
      <c r="AF30" s="255">
        <f t="shared" si="2"/>
        <v>0</v>
      </c>
      <c r="AG30" s="255">
        <f t="shared" si="2"/>
        <v>11090613.7498083</v>
      </c>
      <c r="AH30" s="255">
        <f t="shared" si="2"/>
        <v>311694.62553209998</v>
      </c>
      <c r="AI30" s="255">
        <f t="shared" si="2"/>
        <v>331197.60218630004</v>
      </c>
      <c r="AJ30" s="255">
        <f t="shared" si="2"/>
        <v>0</v>
      </c>
      <c r="AK30" s="255">
        <f t="shared" si="2"/>
        <v>0</v>
      </c>
      <c r="AL30" s="255">
        <f t="shared" si="2"/>
        <v>0</v>
      </c>
      <c r="AM30" s="255">
        <f t="shared" si="2"/>
        <v>233967.63686</v>
      </c>
      <c r="AN30" s="255">
        <f t="shared" si="2"/>
        <v>878449.9210806</v>
      </c>
      <c r="AO30" s="255">
        <f t="shared" si="2"/>
        <v>318448.31937150005</v>
      </c>
      <c r="AP30" s="255">
        <f t="shared" si="2"/>
        <v>354586.57331519999</v>
      </c>
      <c r="AQ30" s="255">
        <f>SUM(AQ5:AQ29)</f>
        <v>0</v>
      </c>
      <c r="AR30" s="255">
        <f>SUM(AR5:AR29)</f>
        <v>14891643.237110997</v>
      </c>
      <c r="AS30" s="255">
        <f>SUM(AS5:AS29)</f>
        <v>738610223.9370327</v>
      </c>
      <c r="AT30" s="10">
        <f>SUM(C30:AR30)</f>
        <v>225284709.97284839</v>
      </c>
      <c r="AU30" s="10"/>
      <c r="AV30" s="250"/>
    </row>
    <row r="31" spans="1:48" x14ac:dyDescent="0.25">
      <c r="C31" s="137"/>
      <c r="D31" s="137"/>
      <c r="E31" s="137"/>
      <c r="F31" s="137"/>
      <c r="G31" s="137"/>
      <c r="H31" s="137"/>
      <c r="I31" s="137"/>
      <c r="J31" s="137"/>
      <c r="K31" s="137"/>
      <c r="L31" s="137"/>
      <c r="M31" s="137"/>
      <c r="N31" s="137"/>
      <c r="O31" s="137"/>
      <c r="P31" s="137"/>
      <c r="Q31" s="137"/>
      <c r="R31" s="137"/>
      <c r="S31" s="137"/>
      <c r="T31" s="137"/>
      <c r="U31" s="137"/>
      <c r="V31" s="10"/>
      <c r="W31" s="137"/>
      <c r="X31" s="137"/>
      <c r="Y31" s="137"/>
      <c r="Z31" s="137"/>
      <c r="AA31" s="137"/>
      <c r="AB31" s="137"/>
      <c r="AC31" s="137"/>
      <c r="AD31" s="137"/>
      <c r="AE31" s="137"/>
      <c r="AF31" s="137"/>
      <c r="AG31" s="137"/>
      <c r="AH31" s="137"/>
      <c r="AI31" s="137"/>
      <c r="AJ31" s="137"/>
      <c r="AK31" s="137"/>
      <c r="AL31" s="137"/>
      <c r="AM31" s="137"/>
      <c r="AN31" s="137"/>
      <c r="AO31" s="137"/>
      <c r="AP31" s="137"/>
      <c r="AQ31" s="137"/>
      <c r="AS31" s="6">
        <f>SUM(C30:AS30)</f>
        <v>963894933.90988111</v>
      </c>
      <c r="AU31" s="6"/>
    </row>
    <row r="32" spans="1:48" x14ac:dyDescent="0.25">
      <c r="C32" s="10"/>
      <c r="D32" s="10"/>
      <c r="F32" s="10"/>
      <c r="G32" s="10"/>
      <c r="H32" s="10"/>
      <c r="I32" s="10"/>
      <c r="J32" s="10"/>
      <c r="L32" s="10"/>
      <c r="M32" s="10"/>
      <c r="N32" s="10"/>
      <c r="O32" s="10"/>
      <c r="P32" s="10"/>
      <c r="Q32" s="10"/>
      <c r="R32" s="10"/>
      <c r="S32" s="10"/>
      <c r="U32" s="10"/>
      <c r="V32" s="10"/>
      <c r="W32" s="10"/>
      <c r="X32" s="10"/>
      <c r="Y32" s="10"/>
      <c r="Z32" s="137"/>
      <c r="AA32" s="10"/>
      <c r="AB32" s="10"/>
      <c r="AC32" s="10"/>
      <c r="AD32" s="10"/>
      <c r="AE32" s="10"/>
      <c r="AF32" s="10"/>
      <c r="AG32" s="10"/>
      <c r="AH32" s="10"/>
      <c r="AI32" s="10"/>
      <c r="AJ32" s="10"/>
      <c r="AM32" s="10"/>
      <c r="AN32" s="10"/>
      <c r="AO32" s="10"/>
      <c r="AP32" s="10"/>
      <c r="AR32" s="6"/>
      <c r="AS32" s="2"/>
      <c r="AT32" s="256"/>
    </row>
    <row r="33" spans="3:45" x14ac:dyDescent="0.25">
      <c r="C33" s="6"/>
      <c r="U33" s="7"/>
      <c r="V33" s="7"/>
      <c r="W33" s="6"/>
      <c r="AE33" s="10"/>
      <c r="AP33" s="8"/>
      <c r="AQ33" t="s">
        <v>1509</v>
      </c>
      <c r="AR33" s="6">
        <f>SUM(C30:AQ30)</f>
        <v>210393066.73573738</v>
      </c>
      <c r="AS33" s="6"/>
    </row>
    <row r="34" spans="3:45" x14ac:dyDescent="0.25">
      <c r="C34" s="6">
        <v>438837</v>
      </c>
      <c r="D34" s="6">
        <f>C34*0.1</f>
        <v>43883.700000000004</v>
      </c>
      <c r="E34" s="6">
        <f>D34*0.19</f>
        <v>8337.9030000000002</v>
      </c>
      <c r="F34" s="6">
        <f>+E34+D34+C34</f>
        <v>491058.603</v>
      </c>
      <c r="I34">
        <v>100</v>
      </c>
      <c r="U34" s="7"/>
      <c r="V34" s="7"/>
      <c r="W34" s="6"/>
      <c r="AE34" s="137"/>
      <c r="AP34" s="6"/>
      <c r="AQ34" s="6" t="s">
        <v>1512</v>
      </c>
      <c r="AR34" s="6">
        <f>'PRE FACTURA ENERO'!R80</f>
        <v>210393066.50929561</v>
      </c>
      <c r="AS34" s="6"/>
    </row>
    <row r="35" spans="3:45" x14ac:dyDescent="0.25">
      <c r="C35" s="6">
        <v>8095107</v>
      </c>
      <c r="D35" s="6">
        <f t="shared" ref="D35:D58" si="3">C35*0.1</f>
        <v>809510.70000000007</v>
      </c>
      <c r="E35" s="6">
        <f t="shared" ref="E35:E58" si="4">D35*0.19</f>
        <v>153807.03300000002</v>
      </c>
      <c r="F35" s="6">
        <f t="shared" ref="F35:F58" si="5">+E35+D35+C35</f>
        <v>9058424.7330000009</v>
      </c>
      <c r="U35" s="7"/>
      <c r="V35" s="7"/>
      <c r="W35" s="6"/>
      <c r="AP35" s="6"/>
      <c r="AR35" s="6">
        <f>AR34-AR33</f>
        <v>-0.22644177079200745</v>
      </c>
    </row>
    <row r="36" spans="3:45" x14ac:dyDescent="0.25">
      <c r="C36" s="6">
        <v>1053808</v>
      </c>
      <c r="D36" s="6">
        <f t="shared" si="3"/>
        <v>105380.8</v>
      </c>
      <c r="E36" s="6">
        <f t="shared" si="4"/>
        <v>20022.352000000003</v>
      </c>
      <c r="F36" s="6">
        <f t="shared" si="5"/>
        <v>1179211.152</v>
      </c>
      <c r="U36" s="7"/>
      <c r="V36" s="7"/>
      <c r="W36" s="6"/>
    </row>
    <row r="37" spans="3:45" x14ac:dyDescent="0.25">
      <c r="C37" s="6">
        <v>0</v>
      </c>
      <c r="D37" s="6">
        <f t="shared" si="3"/>
        <v>0</v>
      </c>
      <c r="E37" s="6">
        <f t="shared" si="4"/>
        <v>0</v>
      </c>
      <c r="F37" s="6">
        <f t="shared" si="5"/>
        <v>0</v>
      </c>
      <c r="U37" s="7"/>
      <c r="V37" s="7"/>
      <c r="W37" s="6"/>
      <c r="AS37" s="6"/>
    </row>
    <row r="38" spans="3:45" x14ac:dyDescent="0.25">
      <c r="C38" s="6">
        <v>878174</v>
      </c>
      <c r="D38" s="6">
        <f t="shared" si="3"/>
        <v>87817.400000000009</v>
      </c>
      <c r="E38" s="6">
        <f t="shared" si="4"/>
        <v>16685.306</v>
      </c>
      <c r="F38" s="6">
        <f t="shared" si="5"/>
        <v>982676.70600000001</v>
      </c>
      <c r="U38" s="7"/>
      <c r="V38" s="7"/>
      <c r="W38" s="6"/>
    </row>
    <row r="39" spans="3:45" x14ac:dyDescent="0.25">
      <c r="C39" s="6">
        <v>0</v>
      </c>
      <c r="D39" s="6">
        <f t="shared" si="3"/>
        <v>0</v>
      </c>
      <c r="E39" s="6">
        <f t="shared" si="4"/>
        <v>0</v>
      </c>
      <c r="F39" s="6">
        <f t="shared" si="5"/>
        <v>0</v>
      </c>
      <c r="U39" s="7"/>
      <c r="V39" s="7"/>
      <c r="W39" s="6"/>
    </row>
    <row r="40" spans="3:45" x14ac:dyDescent="0.25">
      <c r="C40" s="6">
        <v>0</v>
      </c>
      <c r="D40" s="6">
        <f t="shared" si="3"/>
        <v>0</v>
      </c>
      <c r="E40" s="6">
        <f t="shared" si="4"/>
        <v>0</v>
      </c>
      <c r="F40" s="6">
        <f t="shared" si="5"/>
        <v>0</v>
      </c>
      <c r="U40" s="7"/>
      <c r="V40" s="7"/>
      <c r="W40" s="6"/>
    </row>
    <row r="41" spans="3:45" x14ac:dyDescent="0.25">
      <c r="C41" s="6">
        <v>0</v>
      </c>
      <c r="D41" s="6">
        <f t="shared" si="3"/>
        <v>0</v>
      </c>
      <c r="E41" s="6">
        <f t="shared" si="4"/>
        <v>0</v>
      </c>
      <c r="F41" s="6">
        <f t="shared" si="5"/>
        <v>0</v>
      </c>
      <c r="U41" s="7"/>
      <c r="V41" s="7"/>
      <c r="W41" s="6"/>
    </row>
    <row r="42" spans="3:45" x14ac:dyDescent="0.25">
      <c r="C42" s="6">
        <v>0</v>
      </c>
      <c r="D42" s="6">
        <f t="shared" si="3"/>
        <v>0</v>
      </c>
      <c r="E42" s="6">
        <f t="shared" si="4"/>
        <v>0</v>
      </c>
      <c r="F42" s="6">
        <f t="shared" si="5"/>
        <v>0</v>
      </c>
      <c r="U42" s="7"/>
      <c r="V42" s="7"/>
      <c r="W42" s="6"/>
    </row>
    <row r="43" spans="3:45" x14ac:dyDescent="0.25">
      <c r="C43" s="6">
        <v>1823014.1519999998</v>
      </c>
      <c r="D43" s="6">
        <f t="shared" si="3"/>
        <v>182301.41519999999</v>
      </c>
      <c r="E43" s="6">
        <f t="shared" si="4"/>
        <v>34637.268887999999</v>
      </c>
      <c r="F43" s="6">
        <f t="shared" si="5"/>
        <v>2039952.8360879999</v>
      </c>
      <c r="U43" s="7"/>
      <c r="V43" s="7"/>
      <c r="W43" s="6"/>
    </row>
    <row r="44" spans="3:45" x14ac:dyDescent="0.25">
      <c r="C44" s="6">
        <v>1367260.6139999998</v>
      </c>
      <c r="D44" s="6">
        <f t="shared" si="3"/>
        <v>136726.06139999998</v>
      </c>
      <c r="E44" s="6">
        <f t="shared" si="4"/>
        <v>25977.951665999997</v>
      </c>
      <c r="F44" s="6">
        <f t="shared" si="5"/>
        <v>1529964.6270659999</v>
      </c>
      <c r="U44" s="7"/>
      <c r="V44" s="7"/>
      <c r="W44" s="6"/>
    </row>
    <row r="45" spans="3:45" x14ac:dyDescent="0.25">
      <c r="C45" s="6">
        <v>455753.53799999994</v>
      </c>
      <c r="D45" s="6">
        <f t="shared" si="3"/>
        <v>45575.353799999997</v>
      </c>
      <c r="E45" s="6">
        <f t="shared" si="4"/>
        <v>8659.3172219999997</v>
      </c>
      <c r="F45" s="6">
        <f t="shared" si="5"/>
        <v>509988.20902199997</v>
      </c>
      <c r="U45" s="7"/>
      <c r="V45" s="7"/>
      <c r="W45" s="6"/>
    </row>
    <row r="46" spans="3:45" x14ac:dyDescent="0.25">
      <c r="C46" s="6">
        <v>455753.53799999994</v>
      </c>
      <c r="D46" s="6">
        <f t="shared" si="3"/>
        <v>45575.353799999997</v>
      </c>
      <c r="E46" s="6">
        <f t="shared" si="4"/>
        <v>8659.3172219999997</v>
      </c>
      <c r="F46" s="6">
        <f t="shared" si="5"/>
        <v>509988.20902199997</v>
      </c>
      <c r="U46" s="7"/>
      <c r="V46" s="7"/>
      <c r="W46" s="6"/>
    </row>
    <row r="47" spans="3:45" x14ac:dyDescent="0.25">
      <c r="C47" s="6">
        <v>455753.53799999994</v>
      </c>
      <c r="D47" s="6">
        <f t="shared" si="3"/>
        <v>45575.353799999997</v>
      </c>
      <c r="E47" s="6">
        <f t="shared" si="4"/>
        <v>8659.3172219999997</v>
      </c>
      <c r="F47" s="6">
        <f t="shared" si="5"/>
        <v>509988.20902199997</v>
      </c>
      <c r="U47" s="7"/>
      <c r="V47" s="7"/>
      <c r="W47" s="6"/>
    </row>
    <row r="48" spans="3:45" x14ac:dyDescent="0.25">
      <c r="C48" s="6">
        <v>1367260.6139999998</v>
      </c>
      <c r="D48" s="6">
        <f t="shared" si="3"/>
        <v>136726.06139999998</v>
      </c>
      <c r="E48" s="6">
        <f t="shared" si="4"/>
        <v>25977.951665999997</v>
      </c>
      <c r="F48" s="6">
        <f t="shared" si="5"/>
        <v>1529964.6270659999</v>
      </c>
      <c r="U48" s="7"/>
      <c r="V48" s="7"/>
      <c r="W48" s="6"/>
    </row>
    <row r="49" spans="3:23" x14ac:dyDescent="0.25">
      <c r="C49" s="6">
        <v>0</v>
      </c>
      <c r="D49" s="6">
        <f t="shared" si="3"/>
        <v>0</v>
      </c>
      <c r="E49" s="6">
        <f t="shared" si="4"/>
        <v>0</v>
      </c>
      <c r="F49" s="6">
        <f t="shared" si="5"/>
        <v>0</v>
      </c>
      <c r="U49" s="7"/>
      <c r="V49" s="7"/>
      <c r="W49" s="6"/>
    </row>
    <row r="50" spans="3:23" x14ac:dyDescent="0.25">
      <c r="C50" s="6">
        <v>455753.53799999994</v>
      </c>
      <c r="D50" s="6">
        <f t="shared" si="3"/>
        <v>45575.353799999997</v>
      </c>
      <c r="E50" s="6">
        <f t="shared" si="4"/>
        <v>8659.3172219999997</v>
      </c>
      <c r="F50" s="6">
        <f t="shared" si="5"/>
        <v>509988.20902199997</v>
      </c>
      <c r="U50" s="7"/>
      <c r="V50" s="7"/>
      <c r="W50" s="6"/>
    </row>
    <row r="51" spans="3:23" x14ac:dyDescent="0.25">
      <c r="C51" s="6">
        <v>4557535.38</v>
      </c>
      <c r="D51" s="6">
        <f t="shared" si="3"/>
        <v>455753.538</v>
      </c>
      <c r="E51" s="6">
        <f t="shared" si="4"/>
        <v>86593.172220000008</v>
      </c>
      <c r="F51" s="6">
        <f t="shared" si="5"/>
        <v>5099882.0902199997</v>
      </c>
      <c r="U51" s="7"/>
      <c r="V51" s="7"/>
      <c r="W51" s="6"/>
    </row>
    <row r="52" spans="3:23" x14ac:dyDescent="0.25">
      <c r="C52" s="6">
        <v>1367260.6139999998</v>
      </c>
      <c r="D52" s="6">
        <f t="shared" si="3"/>
        <v>136726.06139999998</v>
      </c>
      <c r="E52" s="6">
        <f t="shared" si="4"/>
        <v>25977.951665999997</v>
      </c>
      <c r="F52" s="6">
        <f t="shared" si="5"/>
        <v>1529964.6270659999</v>
      </c>
      <c r="U52" s="7"/>
      <c r="V52" s="7"/>
      <c r="W52" s="6"/>
    </row>
    <row r="53" spans="3:23" x14ac:dyDescent="0.25">
      <c r="C53" s="6">
        <v>2278767.69</v>
      </c>
      <c r="D53" s="6">
        <f t="shared" si="3"/>
        <v>227876.769</v>
      </c>
      <c r="E53" s="6">
        <f t="shared" si="4"/>
        <v>43296.586110000004</v>
      </c>
      <c r="F53" s="6">
        <f t="shared" si="5"/>
        <v>2549941.0451099998</v>
      </c>
      <c r="U53" s="7"/>
      <c r="V53" s="7"/>
      <c r="W53" s="6"/>
    </row>
    <row r="54" spans="3:23" x14ac:dyDescent="0.25">
      <c r="C54" s="6">
        <v>2734521.2279999997</v>
      </c>
      <c r="D54" s="6">
        <f t="shared" si="3"/>
        <v>273452.12279999995</v>
      </c>
      <c r="E54" s="6">
        <f t="shared" si="4"/>
        <v>51955.903331999994</v>
      </c>
      <c r="F54" s="6">
        <f t="shared" si="5"/>
        <v>3059929.2541319998</v>
      </c>
      <c r="U54" s="7"/>
      <c r="V54" s="7"/>
      <c r="W54" s="6"/>
    </row>
    <row r="55" spans="3:23" x14ac:dyDescent="0.25">
      <c r="C55" s="6">
        <v>1823014.1519999998</v>
      </c>
      <c r="D55" s="6">
        <f t="shared" si="3"/>
        <v>182301.41519999999</v>
      </c>
      <c r="E55" s="6">
        <f t="shared" si="4"/>
        <v>34637.268887999999</v>
      </c>
      <c r="F55" s="6">
        <f t="shared" si="5"/>
        <v>2039952.8360879999</v>
      </c>
      <c r="U55" s="7"/>
      <c r="V55" s="7"/>
      <c r="W55" s="6"/>
    </row>
    <row r="56" spans="3:23" x14ac:dyDescent="0.25">
      <c r="C56" s="6">
        <v>2278767.69</v>
      </c>
      <c r="D56" s="6">
        <f t="shared" si="3"/>
        <v>227876.769</v>
      </c>
      <c r="E56" s="6">
        <f t="shared" si="4"/>
        <v>43296.586110000004</v>
      </c>
      <c r="F56" s="6">
        <f t="shared" si="5"/>
        <v>2549941.0451099998</v>
      </c>
      <c r="U56" s="7"/>
      <c r="V56" s="7"/>
      <c r="W56" s="6"/>
    </row>
    <row r="57" spans="3:23" x14ac:dyDescent="0.25">
      <c r="C57" s="6">
        <v>1326450.7043999999</v>
      </c>
      <c r="D57" s="6">
        <f t="shared" si="3"/>
        <v>132645.07044000001</v>
      </c>
      <c r="E57" s="6">
        <f t="shared" si="4"/>
        <v>25202.563383600002</v>
      </c>
      <c r="F57" s="6">
        <f t="shared" si="5"/>
        <v>1484298.3382235998</v>
      </c>
    </row>
    <row r="58" spans="3:23" x14ac:dyDescent="0.25">
      <c r="C58" s="6">
        <v>4186994.8200000003</v>
      </c>
      <c r="D58" s="6">
        <f t="shared" si="3"/>
        <v>418699.48200000008</v>
      </c>
      <c r="E58" s="6">
        <f t="shared" si="4"/>
        <v>79552.90158000002</v>
      </c>
      <c r="F58" s="6">
        <f t="shared" si="5"/>
        <v>4685247.2035800004</v>
      </c>
      <c r="H58" s="6">
        <f>+F57+F58</f>
        <v>6169545.5418036003</v>
      </c>
    </row>
    <row r="59" spans="3:23" x14ac:dyDescent="0.25">
      <c r="H59" s="6">
        <f>+H58-C30</f>
        <v>1396587.5777076017</v>
      </c>
    </row>
  </sheetData>
  <mergeCells count="3">
    <mergeCell ref="A1:B1"/>
    <mergeCell ref="A2:B2"/>
    <mergeCell ref="A3:B3"/>
  </mergeCells>
  <conditionalFormatting sqref="C3:AS3">
    <cfRule type="cellIs" dxfId="462" priority="1" operator="lessThan">
      <formula>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N485"/>
  <sheetViews>
    <sheetView topLeftCell="S1" zoomScale="70" zoomScaleNormal="70" workbookViewId="0">
      <pane ySplit="13" topLeftCell="A14" activePane="bottomLeft" state="frozen"/>
      <selection pane="bottomLeft" activeCell="M11" sqref="M11:AK13"/>
    </sheetView>
  </sheetViews>
  <sheetFormatPr baseColWidth="10" defaultRowHeight="15" x14ac:dyDescent="0.25"/>
  <cols>
    <col min="3" max="3" width="67.28515625" customWidth="1"/>
    <col min="11" max="11" width="13.85546875" customWidth="1"/>
    <col min="13" max="13" width="11.7109375" bestFit="1" customWidth="1"/>
    <col min="14" max="14" width="12" bestFit="1" customWidth="1"/>
    <col min="15" max="15" width="15.28515625" bestFit="1" customWidth="1"/>
    <col min="37" max="37" width="16" bestFit="1" customWidth="1"/>
  </cols>
  <sheetData>
    <row r="1" spans="1:40" ht="20.100000000000001" customHeight="1" x14ac:dyDescent="0.25">
      <c r="A1" s="283" t="s">
        <v>988</v>
      </c>
      <c r="B1" s="283"/>
      <c r="C1" s="283"/>
      <c r="D1" s="283"/>
      <c r="E1" s="283"/>
      <c r="F1" s="283"/>
      <c r="G1" s="283"/>
      <c r="H1" s="283"/>
      <c r="I1" s="283"/>
      <c r="J1" s="283"/>
      <c r="K1" s="283"/>
      <c r="L1" s="149"/>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row>
    <row r="2" spans="1:40" x14ac:dyDescent="0.25">
      <c r="A2" s="284"/>
      <c r="B2" s="284"/>
      <c r="C2" s="284"/>
      <c r="D2" s="284"/>
      <c r="E2" s="284"/>
      <c r="F2" s="150"/>
      <c r="G2" s="150"/>
      <c r="H2" s="150"/>
      <c r="I2" s="150"/>
      <c r="J2" s="151">
        <v>0</v>
      </c>
      <c r="K2" s="152"/>
      <c r="L2" s="149"/>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row>
    <row r="3" spans="1:40" ht="14.1" customHeight="1" x14ac:dyDescent="0.25">
      <c r="A3" s="285" t="s">
        <v>989</v>
      </c>
      <c r="B3" s="286"/>
      <c r="C3" s="286"/>
      <c r="D3" s="286"/>
      <c r="E3" s="286"/>
      <c r="F3" s="286"/>
      <c r="G3" s="286"/>
      <c r="H3" s="286"/>
      <c r="I3" s="286"/>
      <c r="J3" s="286"/>
      <c r="K3" s="286"/>
      <c r="L3" s="149"/>
      <c r="M3" s="150"/>
      <c r="N3" s="150"/>
      <c r="O3" s="150"/>
      <c r="P3" s="150"/>
      <c r="Q3" s="150"/>
      <c r="R3" s="150"/>
      <c r="S3" s="150"/>
      <c r="T3" s="150"/>
      <c r="U3" s="150"/>
      <c r="V3" s="150"/>
      <c r="W3" s="150"/>
      <c r="X3" s="150"/>
      <c r="Y3" s="150"/>
      <c r="Z3" s="150"/>
      <c r="AA3" s="150"/>
      <c r="AB3" s="150"/>
      <c r="AC3" s="150"/>
      <c r="AD3" s="150"/>
      <c r="AE3" s="150"/>
      <c r="AF3" s="150"/>
      <c r="AG3" s="150"/>
      <c r="AH3" s="150"/>
      <c r="AI3" s="150"/>
      <c r="AJ3" s="150"/>
      <c r="AK3" s="150"/>
    </row>
    <row r="4" spans="1:40" x14ac:dyDescent="0.25">
      <c r="A4" s="153"/>
      <c r="B4" s="154"/>
      <c r="C4" s="155"/>
      <c r="D4" s="156"/>
      <c r="E4" s="156"/>
      <c r="F4" s="156"/>
      <c r="G4" s="150"/>
      <c r="H4" s="150"/>
      <c r="I4" s="150"/>
      <c r="J4" s="150"/>
      <c r="K4" s="150"/>
      <c r="L4" s="149"/>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row>
    <row r="5" spans="1:40" x14ac:dyDescent="0.25">
      <c r="A5" s="287" t="s">
        <v>990</v>
      </c>
      <c r="B5" s="288"/>
      <c r="C5" s="157">
        <v>21</v>
      </c>
      <c r="D5" s="147"/>
      <c r="E5" s="150"/>
      <c r="F5" s="150"/>
      <c r="G5" s="289" t="s">
        <v>991</v>
      </c>
      <c r="H5" s="290"/>
      <c r="I5" s="290"/>
      <c r="J5" s="290"/>
      <c r="K5" s="290"/>
      <c r="L5" s="149"/>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row>
    <row r="6" spans="1:40" x14ac:dyDescent="0.25">
      <c r="A6" s="287" t="s">
        <v>992</v>
      </c>
      <c r="B6" s="288"/>
      <c r="C6" s="157" t="s">
        <v>226</v>
      </c>
      <c r="D6" s="147"/>
      <c r="E6" s="150"/>
      <c r="F6" s="150"/>
      <c r="G6" s="291" t="s">
        <v>993</v>
      </c>
      <c r="H6" s="292"/>
      <c r="I6" s="293"/>
      <c r="J6" s="158" t="s">
        <v>46</v>
      </c>
      <c r="K6" s="158" t="s">
        <v>994</v>
      </c>
      <c r="L6" s="149"/>
      <c r="M6" s="150"/>
      <c r="N6" s="150"/>
      <c r="O6" s="150"/>
      <c r="P6" s="150"/>
      <c r="Q6" s="150"/>
      <c r="R6" s="150"/>
      <c r="S6" s="150"/>
      <c r="T6" s="150"/>
      <c r="U6" s="150"/>
      <c r="V6" s="150"/>
      <c r="W6" s="150"/>
      <c r="X6" s="150"/>
      <c r="Y6" s="150"/>
      <c r="Z6" s="150"/>
      <c r="AA6" s="150"/>
      <c r="AB6" s="150"/>
      <c r="AC6" s="150"/>
      <c r="AD6" s="150"/>
      <c r="AE6" s="150"/>
      <c r="AF6" s="150"/>
      <c r="AG6" s="150"/>
      <c r="AH6" s="150"/>
      <c r="AI6" s="150"/>
      <c r="AJ6" s="150"/>
      <c r="AK6" s="150"/>
    </row>
    <row r="7" spans="1:40" x14ac:dyDescent="0.25">
      <c r="A7" s="309" t="s">
        <v>995</v>
      </c>
      <c r="B7" s="310"/>
      <c r="C7" s="313"/>
      <c r="D7" s="147"/>
      <c r="E7" s="150"/>
      <c r="F7" s="150"/>
      <c r="G7" s="287" t="s">
        <v>996</v>
      </c>
      <c r="H7" s="288"/>
      <c r="I7" s="288"/>
      <c r="J7" s="157">
        <v>115</v>
      </c>
      <c r="K7" s="159">
        <v>115</v>
      </c>
      <c r="L7" s="149"/>
      <c r="M7" s="150"/>
      <c r="N7" s="150"/>
      <c r="O7" s="150"/>
      <c r="P7" s="150"/>
      <c r="Q7" s="150"/>
      <c r="R7" s="150"/>
      <c r="S7" s="150"/>
      <c r="T7" s="150"/>
      <c r="U7" s="150"/>
      <c r="V7" s="150"/>
      <c r="W7" s="150"/>
      <c r="X7" s="150"/>
      <c r="Y7" s="150"/>
      <c r="Z7" s="150"/>
      <c r="AA7" s="150"/>
      <c r="AB7" s="150"/>
      <c r="AC7" s="150"/>
      <c r="AD7" s="150"/>
      <c r="AE7" s="150"/>
      <c r="AF7" s="150"/>
      <c r="AG7" s="150"/>
      <c r="AH7" s="150"/>
      <c r="AI7" s="150"/>
      <c r="AJ7" s="150"/>
      <c r="AK7" s="150"/>
    </row>
    <row r="8" spans="1:40" x14ac:dyDescent="0.25">
      <c r="A8" s="311"/>
      <c r="B8" s="312"/>
      <c r="C8" s="314"/>
      <c r="D8" s="147"/>
      <c r="E8" s="147"/>
      <c r="F8" s="150"/>
      <c r="G8" s="287" t="s">
        <v>997</v>
      </c>
      <c r="H8" s="288"/>
      <c r="I8" s="288"/>
      <c r="J8" s="157">
        <v>13</v>
      </c>
      <c r="K8" s="159">
        <v>13</v>
      </c>
      <c r="L8" s="149"/>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row>
    <row r="9" spans="1:40" x14ac:dyDescent="0.25">
      <c r="A9" s="311"/>
      <c r="B9" s="312"/>
      <c r="C9" s="314"/>
      <c r="D9" s="147"/>
      <c r="E9" s="150"/>
      <c r="F9" s="150"/>
      <c r="G9" s="291" t="s">
        <v>998</v>
      </c>
      <c r="H9" s="292"/>
      <c r="I9" s="292"/>
      <c r="J9" s="157">
        <v>128</v>
      </c>
      <c r="K9" s="159">
        <v>128</v>
      </c>
      <c r="L9" s="149"/>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row>
    <row r="10" spans="1:40" x14ac:dyDescent="0.25">
      <c r="A10" s="150"/>
      <c r="B10" s="150"/>
      <c r="C10" s="150"/>
      <c r="D10" s="150"/>
      <c r="E10" s="150"/>
      <c r="F10" s="150"/>
      <c r="G10" s="147"/>
      <c r="H10" s="147"/>
      <c r="I10" s="147"/>
      <c r="J10" s="147"/>
      <c r="K10" s="147"/>
      <c r="L10" s="149"/>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row>
    <row r="11" spans="1:40" ht="30" x14ac:dyDescent="0.25">
      <c r="A11" s="321" t="s">
        <v>999</v>
      </c>
      <c r="B11" s="321"/>
      <c r="C11" s="150"/>
      <c r="D11" s="150"/>
      <c r="E11" s="150"/>
      <c r="F11" s="150"/>
      <c r="G11" s="147"/>
      <c r="H11" s="147"/>
      <c r="I11" s="147"/>
      <c r="J11" s="147"/>
      <c r="K11" s="147"/>
      <c r="L11" s="149"/>
      <c r="M11" s="160" t="s">
        <v>1000</v>
      </c>
      <c r="N11" s="160" t="s">
        <v>1000</v>
      </c>
      <c r="O11" s="160" t="s">
        <v>1000</v>
      </c>
      <c r="P11" s="160" t="s">
        <v>1000</v>
      </c>
      <c r="Q11" s="160" t="s">
        <v>1000</v>
      </c>
      <c r="R11" s="160" t="s">
        <v>1000</v>
      </c>
      <c r="S11" s="160" t="s">
        <v>1000</v>
      </c>
      <c r="T11" s="160" t="s">
        <v>1000</v>
      </c>
      <c r="U11" s="160" t="s">
        <v>1000</v>
      </c>
      <c r="V11" s="160" t="s">
        <v>1000</v>
      </c>
      <c r="W11" s="160" t="s">
        <v>1000</v>
      </c>
      <c r="X11" s="160" t="s">
        <v>1000</v>
      </c>
      <c r="Y11" s="160" t="s">
        <v>1000</v>
      </c>
      <c r="Z11" s="160" t="s">
        <v>1000</v>
      </c>
      <c r="AA11" s="160" t="s">
        <v>1000</v>
      </c>
      <c r="AB11" s="160" t="s">
        <v>1000</v>
      </c>
      <c r="AC11" s="160" t="s">
        <v>1000</v>
      </c>
      <c r="AD11" s="160" t="s">
        <v>1000</v>
      </c>
      <c r="AE11" s="160" t="s">
        <v>1000</v>
      </c>
      <c r="AF11" s="160" t="s">
        <v>1000</v>
      </c>
      <c r="AG11" s="160" t="s">
        <v>1000</v>
      </c>
      <c r="AH11" s="160" t="s">
        <v>1000</v>
      </c>
      <c r="AI11" s="160" t="s">
        <v>1000</v>
      </c>
      <c r="AJ11" s="160" t="s">
        <v>1000</v>
      </c>
      <c r="AK11" s="160" t="s">
        <v>1000</v>
      </c>
    </row>
    <row r="12" spans="1:40" x14ac:dyDescent="0.25">
      <c r="A12" s="150">
        <v>1</v>
      </c>
      <c r="B12" s="150">
        <v>2</v>
      </c>
      <c r="C12" s="150">
        <v>3</v>
      </c>
      <c r="D12" s="150">
        <v>4</v>
      </c>
      <c r="E12" s="150">
        <v>5</v>
      </c>
      <c r="F12" s="150"/>
      <c r="G12" s="150"/>
      <c r="H12" s="150"/>
      <c r="I12" s="150"/>
      <c r="J12" s="150"/>
      <c r="K12" s="152"/>
      <c r="L12" s="149"/>
      <c r="M12" s="195" t="s">
        <v>1372</v>
      </c>
      <c r="N12" s="195" t="s">
        <v>1373</v>
      </c>
      <c r="O12" s="195" t="s">
        <v>1374</v>
      </c>
      <c r="P12" s="195" t="s">
        <v>1375</v>
      </c>
      <c r="Q12" s="195" t="s">
        <v>1376</v>
      </c>
      <c r="R12" s="195" t="s">
        <v>1377</v>
      </c>
      <c r="S12" s="195" t="s">
        <v>1378</v>
      </c>
      <c r="T12" s="195" t="s">
        <v>1379</v>
      </c>
      <c r="U12" s="195" t="s">
        <v>1380</v>
      </c>
      <c r="V12" s="195" t="s">
        <v>1381</v>
      </c>
      <c r="W12" s="195" t="s">
        <v>1382</v>
      </c>
      <c r="X12" s="195" t="s">
        <v>1383</v>
      </c>
      <c r="Y12" s="195" t="s">
        <v>1384</v>
      </c>
      <c r="Z12" s="195" t="s">
        <v>1385</v>
      </c>
      <c r="AA12" s="195" t="s">
        <v>1386</v>
      </c>
      <c r="AB12" s="195" t="s">
        <v>1387</v>
      </c>
      <c r="AC12" s="195" t="s">
        <v>1388</v>
      </c>
      <c r="AD12" s="195" t="s">
        <v>1389</v>
      </c>
      <c r="AE12" s="195" t="s">
        <v>1390</v>
      </c>
      <c r="AF12" s="195" t="s">
        <v>1391</v>
      </c>
      <c r="AG12" s="195" t="s">
        <v>1392</v>
      </c>
      <c r="AH12" s="195" t="s">
        <v>1393</v>
      </c>
      <c r="AI12" s="195" t="s">
        <v>1394</v>
      </c>
      <c r="AJ12" s="195" t="s">
        <v>1395</v>
      </c>
      <c r="AK12" s="195" t="s">
        <v>1396</v>
      </c>
      <c r="AL12" s="196"/>
      <c r="AM12" s="196"/>
      <c r="AN12" s="196"/>
    </row>
    <row r="13" spans="1:40" ht="33.75" x14ac:dyDescent="0.25">
      <c r="A13" s="161" t="s">
        <v>235</v>
      </c>
      <c r="B13" s="161" t="s">
        <v>236</v>
      </c>
      <c r="C13" s="161" t="s">
        <v>237</v>
      </c>
      <c r="D13" s="161" t="s">
        <v>238</v>
      </c>
      <c r="E13" s="161" t="s">
        <v>239</v>
      </c>
      <c r="F13" s="162" t="s">
        <v>387</v>
      </c>
      <c r="G13" s="162" t="s">
        <v>388</v>
      </c>
      <c r="H13" s="162" t="s">
        <v>389</v>
      </c>
      <c r="I13" s="162" t="s">
        <v>390</v>
      </c>
      <c r="J13" s="162" t="s">
        <v>45</v>
      </c>
      <c r="K13" s="162" t="s">
        <v>46</v>
      </c>
      <c r="L13" s="161" t="s">
        <v>1001</v>
      </c>
      <c r="M13" s="162" t="s">
        <v>1002</v>
      </c>
      <c r="N13" s="162" t="s">
        <v>1003</v>
      </c>
      <c r="O13" s="162" t="s">
        <v>1004</v>
      </c>
      <c r="P13" s="162" t="s">
        <v>1005</v>
      </c>
      <c r="Q13" s="162" t="s">
        <v>1006</v>
      </c>
      <c r="R13" s="162" t="s">
        <v>1007</v>
      </c>
      <c r="S13" s="162" t="s">
        <v>1008</v>
      </c>
      <c r="T13" s="162" t="s">
        <v>1009</v>
      </c>
      <c r="U13" s="162" t="s">
        <v>1010</v>
      </c>
      <c r="V13" s="162" t="s">
        <v>1011</v>
      </c>
      <c r="W13" s="162" t="s">
        <v>1012</v>
      </c>
      <c r="X13" s="162" t="s">
        <v>1013</v>
      </c>
      <c r="Y13" s="162" t="s">
        <v>1014</v>
      </c>
      <c r="Z13" s="162" t="s">
        <v>1015</v>
      </c>
      <c r="AA13" s="162" t="s">
        <v>1016</v>
      </c>
      <c r="AB13" s="162" t="s">
        <v>1017</v>
      </c>
      <c r="AC13" s="162" t="s">
        <v>1018</v>
      </c>
      <c r="AD13" s="162" t="s">
        <v>1019</v>
      </c>
      <c r="AE13" s="162" t="s">
        <v>1020</v>
      </c>
      <c r="AF13" s="162" t="s">
        <v>1021</v>
      </c>
      <c r="AG13" s="162" t="s">
        <v>1022</v>
      </c>
      <c r="AH13" s="162" t="s">
        <v>1023</v>
      </c>
      <c r="AI13" s="162" t="s">
        <v>1024</v>
      </c>
      <c r="AJ13" s="162" t="s">
        <v>1025</v>
      </c>
      <c r="AK13" s="162" t="s">
        <v>1026</v>
      </c>
    </row>
    <row r="14" spans="1:40" ht="25.5" x14ac:dyDescent="0.25">
      <c r="A14" s="163">
        <v>0</v>
      </c>
      <c r="B14" s="89" t="s">
        <v>391</v>
      </c>
      <c r="C14" s="164" t="s">
        <v>392</v>
      </c>
      <c r="D14" s="89" t="s">
        <v>393</v>
      </c>
      <c r="E14" s="166">
        <v>25863</v>
      </c>
      <c r="F14" s="166">
        <v>400</v>
      </c>
      <c r="G14" s="166">
        <v>316</v>
      </c>
      <c r="H14" s="167">
        <v>0</v>
      </c>
      <c r="I14" s="168">
        <v>0.21</v>
      </c>
      <c r="J14" s="166">
        <v>316</v>
      </c>
      <c r="K14" s="169">
        <v>8172708</v>
      </c>
      <c r="L14" s="89" t="s">
        <v>1027</v>
      </c>
      <c r="M14" s="170">
        <v>1500</v>
      </c>
      <c r="N14" s="170">
        <v>1500</v>
      </c>
      <c r="O14" s="170">
        <v>5384</v>
      </c>
      <c r="P14" s="148" t="s">
        <v>1028</v>
      </c>
      <c r="Q14" s="148" t="s">
        <v>1028</v>
      </c>
      <c r="R14" s="148" t="s">
        <v>1028</v>
      </c>
      <c r="S14" s="148" t="s">
        <v>1028</v>
      </c>
      <c r="T14" s="148" t="s">
        <v>1028</v>
      </c>
      <c r="U14" s="148" t="s">
        <v>1028</v>
      </c>
      <c r="V14" s="148" t="s">
        <v>1028</v>
      </c>
      <c r="W14" s="148" t="s">
        <v>1028</v>
      </c>
      <c r="X14" s="148" t="s">
        <v>1028</v>
      </c>
      <c r="Y14" s="148" t="s">
        <v>1028</v>
      </c>
      <c r="Z14" s="148" t="s">
        <v>1028</v>
      </c>
      <c r="AA14" s="148">
        <v>300</v>
      </c>
      <c r="AB14" s="148" t="s">
        <v>1028</v>
      </c>
      <c r="AC14" s="148" t="s">
        <v>1028</v>
      </c>
      <c r="AD14" s="170">
        <v>1700</v>
      </c>
      <c r="AE14" s="170">
        <v>1900</v>
      </c>
      <c r="AF14" s="148" t="s">
        <v>1028</v>
      </c>
      <c r="AG14" s="148" t="s">
        <v>1028</v>
      </c>
      <c r="AH14" s="148">
        <v>100</v>
      </c>
      <c r="AI14" s="148" t="s">
        <v>1028</v>
      </c>
      <c r="AJ14" s="148" t="s">
        <v>1028</v>
      </c>
      <c r="AK14" s="170">
        <v>13479</v>
      </c>
    </row>
    <row r="15" spans="1:40" ht="24.95" customHeight="1" x14ac:dyDescent="0.25">
      <c r="A15" s="322">
        <v>3</v>
      </c>
      <c r="B15" s="190" t="s">
        <v>47</v>
      </c>
      <c r="C15" s="172" t="s">
        <v>1029</v>
      </c>
      <c r="D15" s="315" t="s">
        <v>248</v>
      </c>
      <c r="E15" s="357">
        <v>30</v>
      </c>
      <c r="F15" s="297">
        <v>15570</v>
      </c>
      <c r="G15" s="297">
        <v>6916</v>
      </c>
      <c r="H15" s="303">
        <v>0</v>
      </c>
      <c r="I15" s="306">
        <v>0.55581199999999997</v>
      </c>
      <c r="J15" s="297">
        <v>6916</v>
      </c>
      <c r="K15" s="300">
        <v>207480</v>
      </c>
      <c r="L15" s="315" t="s">
        <v>1027</v>
      </c>
      <c r="M15" s="318">
        <v>5</v>
      </c>
      <c r="N15" s="294">
        <v>3</v>
      </c>
      <c r="O15" s="294">
        <v>1</v>
      </c>
      <c r="P15" s="294" t="s">
        <v>1028</v>
      </c>
      <c r="Q15" s="294">
        <v>1</v>
      </c>
      <c r="R15" s="294">
        <v>1</v>
      </c>
      <c r="S15" s="294">
        <v>1</v>
      </c>
      <c r="T15" s="294">
        <v>1</v>
      </c>
      <c r="U15" s="294">
        <v>1</v>
      </c>
      <c r="V15" s="294">
        <v>1</v>
      </c>
      <c r="W15" s="294">
        <v>1</v>
      </c>
      <c r="X15" s="294">
        <v>1</v>
      </c>
      <c r="Y15" s="294">
        <v>1</v>
      </c>
      <c r="Z15" s="294">
        <v>1</v>
      </c>
      <c r="AA15" s="294">
        <v>1</v>
      </c>
      <c r="AB15" s="294">
        <v>1</v>
      </c>
      <c r="AC15" s="294">
        <v>1</v>
      </c>
      <c r="AD15" s="294">
        <v>1</v>
      </c>
      <c r="AE15" s="294">
        <v>1</v>
      </c>
      <c r="AF15" s="294">
        <v>1</v>
      </c>
      <c r="AG15" s="294">
        <v>1</v>
      </c>
      <c r="AH15" s="294">
        <v>1</v>
      </c>
      <c r="AI15" s="294">
        <v>1</v>
      </c>
      <c r="AJ15" s="294">
        <v>1</v>
      </c>
      <c r="AK15" s="294">
        <v>1</v>
      </c>
    </row>
    <row r="16" spans="1:40" x14ac:dyDescent="0.25">
      <c r="A16" s="323"/>
      <c r="B16" s="191"/>
      <c r="C16" s="173" t="s">
        <v>1030</v>
      </c>
      <c r="D16" s="316"/>
      <c r="E16" s="358"/>
      <c r="F16" s="298"/>
      <c r="G16" s="298"/>
      <c r="H16" s="304"/>
      <c r="I16" s="307"/>
      <c r="J16" s="298"/>
      <c r="K16" s="301"/>
      <c r="L16" s="316"/>
      <c r="M16" s="319"/>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row>
    <row r="17" spans="1:37" ht="63.75" x14ac:dyDescent="0.25">
      <c r="A17" s="323"/>
      <c r="B17" s="191"/>
      <c r="C17" s="173" t="s">
        <v>1031</v>
      </c>
      <c r="D17" s="316"/>
      <c r="E17" s="358"/>
      <c r="F17" s="298"/>
      <c r="G17" s="298"/>
      <c r="H17" s="304"/>
      <c r="I17" s="307"/>
      <c r="J17" s="298"/>
      <c r="K17" s="301"/>
      <c r="L17" s="316"/>
      <c r="M17" s="319"/>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row>
    <row r="18" spans="1:37" ht="25.5" x14ac:dyDescent="0.25">
      <c r="A18" s="324"/>
      <c r="B18" s="192"/>
      <c r="C18" s="174" t="s">
        <v>1032</v>
      </c>
      <c r="D18" s="317"/>
      <c r="E18" s="359"/>
      <c r="F18" s="299"/>
      <c r="G18" s="299"/>
      <c r="H18" s="305"/>
      <c r="I18" s="308"/>
      <c r="J18" s="299"/>
      <c r="K18" s="302"/>
      <c r="L18" s="317"/>
      <c r="M18" s="320"/>
      <c r="N18" s="296"/>
      <c r="O18" s="296"/>
      <c r="P18" s="296"/>
      <c r="Q18" s="296"/>
      <c r="R18" s="296"/>
      <c r="S18" s="296"/>
      <c r="T18" s="296"/>
      <c r="U18" s="296"/>
      <c r="V18" s="296"/>
      <c r="W18" s="296"/>
      <c r="X18" s="296"/>
      <c r="Y18" s="296"/>
      <c r="Z18" s="296"/>
      <c r="AA18" s="296"/>
      <c r="AB18" s="296"/>
      <c r="AC18" s="296"/>
      <c r="AD18" s="296"/>
      <c r="AE18" s="296"/>
      <c r="AF18" s="296"/>
      <c r="AG18" s="296"/>
      <c r="AH18" s="296"/>
      <c r="AI18" s="296"/>
      <c r="AJ18" s="296"/>
      <c r="AK18" s="296"/>
    </row>
    <row r="19" spans="1:37" ht="25.5" x14ac:dyDescent="0.25">
      <c r="A19" s="322">
        <v>5</v>
      </c>
      <c r="B19" s="315" t="s">
        <v>121</v>
      </c>
      <c r="C19" s="172" t="s">
        <v>1033</v>
      </c>
      <c r="D19" s="315" t="s">
        <v>250</v>
      </c>
      <c r="E19" s="357">
        <v>6</v>
      </c>
      <c r="F19" s="297">
        <v>10573</v>
      </c>
      <c r="G19" s="297">
        <v>6179</v>
      </c>
      <c r="H19" s="303">
        <v>0</v>
      </c>
      <c r="I19" s="306">
        <v>0.41558699999999998</v>
      </c>
      <c r="J19" s="297">
        <v>6179</v>
      </c>
      <c r="K19" s="300">
        <v>37074</v>
      </c>
      <c r="L19" s="315" t="s">
        <v>1027</v>
      </c>
      <c r="M19" s="318">
        <v>6</v>
      </c>
      <c r="N19" s="294" t="s">
        <v>1028</v>
      </c>
      <c r="O19" s="294" t="s">
        <v>1028</v>
      </c>
      <c r="P19" s="294" t="s">
        <v>1028</v>
      </c>
      <c r="Q19" s="294" t="s">
        <v>1028</v>
      </c>
      <c r="R19" s="294" t="s">
        <v>1028</v>
      </c>
      <c r="S19" s="294" t="s">
        <v>1028</v>
      </c>
      <c r="T19" s="294" t="s">
        <v>1028</v>
      </c>
      <c r="U19" s="294" t="s">
        <v>1028</v>
      </c>
      <c r="V19" s="294" t="s">
        <v>1028</v>
      </c>
      <c r="W19" s="294" t="s">
        <v>1028</v>
      </c>
      <c r="X19" s="294" t="s">
        <v>1028</v>
      </c>
      <c r="Y19" s="294" t="s">
        <v>1028</v>
      </c>
      <c r="Z19" s="294" t="s">
        <v>1028</v>
      </c>
      <c r="AA19" s="294" t="s">
        <v>1028</v>
      </c>
      <c r="AB19" s="294" t="s">
        <v>1028</v>
      </c>
      <c r="AC19" s="294" t="s">
        <v>1028</v>
      </c>
      <c r="AD19" s="294" t="s">
        <v>1028</v>
      </c>
      <c r="AE19" s="294" t="s">
        <v>1028</v>
      </c>
      <c r="AF19" s="294" t="s">
        <v>1028</v>
      </c>
      <c r="AG19" s="294" t="s">
        <v>1028</v>
      </c>
      <c r="AH19" s="294" t="s">
        <v>1028</v>
      </c>
      <c r="AI19" s="294" t="s">
        <v>1028</v>
      </c>
      <c r="AJ19" s="294" t="s">
        <v>1028</v>
      </c>
      <c r="AK19" s="294" t="s">
        <v>1028</v>
      </c>
    </row>
    <row r="20" spans="1:37" x14ac:dyDescent="0.25">
      <c r="A20" s="323"/>
      <c r="B20" s="316"/>
      <c r="C20" s="173" t="s">
        <v>1034</v>
      </c>
      <c r="D20" s="316"/>
      <c r="E20" s="358"/>
      <c r="F20" s="298"/>
      <c r="G20" s="298"/>
      <c r="H20" s="304"/>
      <c r="I20" s="307"/>
      <c r="J20" s="298"/>
      <c r="K20" s="301"/>
      <c r="L20" s="316"/>
      <c r="M20" s="319"/>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295"/>
    </row>
    <row r="21" spans="1:37" ht="51" x14ac:dyDescent="0.25">
      <c r="A21" s="323"/>
      <c r="B21" s="316"/>
      <c r="C21" s="173" t="s">
        <v>1035</v>
      </c>
      <c r="D21" s="316"/>
      <c r="E21" s="358"/>
      <c r="F21" s="298"/>
      <c r="G21" s="298"/>
      <c r="H21" s="304"/>
      <c r="I21" s="307"/>
      <c r="J21" s="298"/>
      <c r="K21" s="301"/>
      <c r="L21" s="316"/>
      <c r="M21" s="319"/>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row>
    <row r="22" spans="1:37" ht="25.5" x14ac:dyDescent="0.25">
      <c r="A22" s="324"/>
      <c r="B22" s="317"/>
      <c r="C22" s="174" t="s">
        <v>1032</v>
      </c>
      <c r="D22" s="317"/>
      <c r="E22" s="359"/>
      <c r="F22" s="299"/>
      <c r="G22" s="299"/>
      <c r="H22" s="305"/>
      <c r="I22" s="308"/>
      <c r="J22" s="299"/>
      <c r="K22" s="302"/>
      <c r="L22" s="317"/>
      <c r="M22" s="320"/>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296"/>
    </row>
    <row r="23" spans="1:37" ht="63.75" x14ac:dyDescent="0.25">
      <c r="A23" s="322">
        <v>8</v>
      </c>
      <c r="B23" s="315" t="s">
        <v>122</v>
      </c>
      <c r="C23" s="172" t="s">
        <v>1036</v>
      </c>
      <c r="D23" s="171" t="s">
        <v>1039</v>
      </c>
      <c r="E23" s="357">
        <v>116</v>
      </c>
      <c r="F23" s="297">
        <v>3629</v>
      </c>
      <c r="G23" s="297">
        <v>2104</v>
      </c>
      <c r="H23" s="303">
        <v>0</v>
      </c>
      <c r="I23" s="306">
        <v>0.42022599999999999</v>
      </c>
      <c r="J23" s="297">
        <v>2104</v>
      </c>
      <c r="K23" s="300">
        <v>244064</v>
      </c>
      <c r="L23" s="315" t="s">
        <v>1027</v>
      </c>
      <c r="M23" s="318">
        <v>10</v>
      </c>
      <c r="N23" s="294">
        <v>10</v>
      </c>
      <c r="O23" s="294">
        <v>2</v>
      </c>
      <c r="P23" s="294" t="s">
        <v>1028</v>
      </c>
      <c r="Q23" s="294">
        <v>5</v>
      </c>
      <c r="R23" s="294">
        <v>7</v>
      </c>
      <c r="S23" s="294">
        <v>5</v>
      </c>
      <c r="T23" s="294">
        <v>5</v>
      </c>
      <c r="U23" s="294">
        <v>5</v>
      </c>
      <c r="V23" s="294">
        <v>5</v>
      </c>
      <c r="W23" s="294">
        <v>5</v>
      </c>
      <c r="X23" s="294">
        <v>7</v>
      </c>
      <c r="Y23" s="294">
        <v>2</v>
      </c>
      <c r="Z23" s="294">
        <v>2</v>
      </c>
      <c r="AA23" s="294">
        <v>2</v>
      </c>
      <c r="AB23" s="294">
        <v>5</v>
      </c>
      <c r="AC23" s="294">
        <v>2</v>
      </c>
      <c r="AD23" s="294">
        <v>5</v>
      </c>
      <c r="AE23" s="294">
        <v>5</v>
      </c>
      <c r="AF23" s="294">
        <v>5</v>
      </c>
      <c r="AG23" s="294">
        <v>5</v>
      </c>
      <c r="AH23" s="294">
        <v>5</v>
      </c>
      <c r="AI23" s="294">
        <v>5</v>
      </c>
      <c r="AJ23" s="294">
        <v>5</v>
      </c>
      <c r="AK23" s="294">
        <v>2</v>
      </c>
    </row>
    <row r="24" spans="1:37" ht="25.5" x14ac:dyDescent="0.25">
      <c r="A24" s="323"/>
      <c r="B24" s="316"/>
      <c r="C24" s="173" t="s">
        <v>1037</v>
      </c>
      <c r="D24" s="175" t="s">
        <v>1040</v>
      </c>
      <c r="E24" s="358"/>
      <c r="F24" s="298"/>
      <c r="G24" s="298"/>
      <c r="H24" s="304"/>
      <c r="I24" s="307"/>
      <c r="J24" s="298"/>
      <c r="K24" s="301"/>
      <c r="L24" s="316"/>
      <c r="M24" s="319"/>
      <c r="N24" s="295"/>
      <c r="O24" s="295"/>
      <c r="P24" s="295"/>
      <c r="Q24" s="295"/>
      <c r="R24" s="295"/>
      <c r="S24" s="295"/>
      <c r="T24" s="295"/>
      <c r="U24" s="295"/>
      <c r="V24" s="295"/>
      <c r="W24" s="295"/>
      <c r="X24" s="295"/>
      <c r="Y24" s="295"/>
      <c r="Z24" s="295"/>
      <c r="AA24" s="295"/>
      <c r="AB24" s="295"/>
      <c r="AC24" s="295"/>
      <c r="AD24" s="295"/>
      <c r="AE24" s="295"/>
      <c r="AF24" s="295"/>
      <c r="AG24" s="295"/>
      <c r="AH24" s="295"/>
      <c r="AI24" s="295"/>
      <c r="AJ24" s="295"/>
      <c r="AK24" s="295"/>
    </row>
    <row r="25" spans="1:37" ht="25.5" x14ac:dyDescent="0.25">
      <c r="A25" s="323"/>
      <c r="B25" s="316"/>
      <c r="C25" s="173" t="s">
        <v>1038</v>
      </c>
      <c r="D25" s="175"/>
      <c r="E25" s="358"/>
      <c r="F25" s="298"/>
      <c r="G25" s="298"/>
      <c r="H25" s="304"/>
      <c r="I25" s="307"/>
      <c r="J25" s="298"/>
      <c r="K25" s="301"/>
      <c r="L25" s="316"/>
      <c r="M25" s="319"/>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row>
    <row r="26" spans="1:37" ht="25.5" x14ac:dyDescent="0.25">
      <c r="A26" s="324"/>
      <c r="B26" s="317"/>
      <c r="C26" s="174" t="s">
        <v>1032</v>
      </c>
      <c r="D26" s="176"/>
      <c r="E26" s="359"/>
      <c r="F26" s="299"/>
      <c r="G26" s="299"/>
      <c r="H26" s="305"/>
      <c r="I26" s="308"/>
      <c r="J26" s="299"/>
      <c r="K26" s="302"/>
      <c r="L26" s="317"/>
      <c r="M26" s="320"/>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row>
    <row r="27" spans="1:37" ht="25.5" x14ac:dyDescent="0.25">
      <c r="A27" s="322">
        <v>9</v>
      </c>
      <c r="B27" s="315" t="s">
        <v>48</v>
      </c>
      <c r="C27" s="172" t="s">
        <v>1041</v>
      </c>
      <c r="D27" s="315" t="s">
        <v>254</v>
      </c>
      <c r="E27" s="357">
        <v>91</v>
      </c>
      <c r="F27" s="297">
        <v>4282</v>
      </c>
      <c r="G27" s="297">
        <v>3138</v>
      </c>
      <c r="H27" s="303">
        <v>0</v>
      </c>
      <c r="I27" s="306">
        <v>0.26716499999999999</v>
      </c>
      <c r="J27" s="297">
        <v>3138</v>
      </c>
      <c r="K27" s="300">
        <v>285558</v>
      </c>
      <c r="L27" s="315" t="s">
        <v>1027</v>
      </c>
      <c r="M27" s="318">
        <v>8</v>
      </c>
      <c r="N27" s="294">
        <v>5</v>
      </c>
      <c r="O27" s="294">
        <v>2</v>
      </c>
      <c r="P27" s="294" t="s">
        <v>1028</v>
      </c>
      <c r="Q27" s="294">
        <v>3</v>
      </c>
      <c r="R27" s="294">
        <v>5</v>
      </c>
      <c r="S27" s="294">
        <v>3</v>
      </c>
      <c r="T27" s="294">
        <v>3</v>
      </c>
      <c r="U27" s="294">
        <v>3</v>
      </c>
      <c r="V27" s="294">
        <v>3</v>
      </c>
      <c r="W27" s="294">
        <v>3</v>
      </c>
      <c r="X27" s="294">
        <v>5</v>
      </c>
      <c r="Y27" s="294">
        <v>2</v>
      </c>
      <c r="Z27" s="294">
        <v>2</v>
      </c>
      <c r="AA27" s="294">
        <v>2</v>
      </c>
      <c r="AB27" s="294">
        <v>3</v>
      </c>
      <c r="AC27" s="294">
        <v>2</v>
      </c>
      <c r="AD27" s="294">
        <v>5</v>
      </c>
      <c r="AE27" s="294">
        <v>5</v>
      </c>
      <c r="AF27" s="294">
        <v>5</v>
      </c>
      <c r="AG27" s="294">
        <v>5</v>
      </c>
      <c r="AH27" s="294">
        <v>5</v>
      </c>
      <c r="AI27" s="294">
        <v>5</v>
      </c>
      <c r="AJ27" s="294">
        <v>5</v>
      </c>
      <c r="AK27" s="294">
        <v>2</v>
      </c>
    </row>
    <row r="28" spans="1:37" x14ac:dyDescent="0.25">
      <c r="A28" s="323"/>
      <c r="B28" s="316"/>
      <c r="C28" s="173" t="s">
        <v>1042</v>
      </c>
      <c r="D28" s="316"/>
      <c r="E28" s="358"/>
      <c r="F28" s="298"/>
      <c r="G28" s="298"/>
      <c r="H28" s="304"/>
      <c r="I28" s="307"/>
      <c r="J28" s="298"/>
      <c r="K28" s="301"/>
      <c r="L28" s="316"/>
      <c r="M28" s="319"/>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row>
    <row r="29" spans="1:37" ht="25.5" x14ac:dyDescent="0.25">
      <c r="A29" s="324"/>
      <c r="B29" s="317"/>
      <c r="C29" s="174" t="s">
        <v>1032</v>
      </c>
      <c r="D29" s="317"/>
      <c r="E29" s="359"/>
      <c r="F29" s="299"/>
      <c r="G29" s="299"/>
      <c r="H29" s="305"/>
      <c r="I29" s="308"/>
      <c r="J29" s="299"/>
      <c r="K29" s="302"/>
      <c r="L29" s="317"/>
      <c r="M29" s="320"/>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row>
    <row r="30" spans="1:37" x14ac:dyDescent="0.25">
      <c r="A30" s="322">
        <v>11</v>
      </c>
      <c r="B30" s="315" t="s">
        <v>49</v>
      </c>
      <c r="C30" s="172" t="s">
        <v>1043</v>
      </c>
      <c r="D30" s="315" t="s">
        <v>256</v>
      </c>
      <c r="E30" s="357">
        <v>10</v>
      </c>
      <c r="F30" s="297">
        <v>101834</v>
      </c>
      <c r="G30" s="297">
        <v>7364</v>
      </c>
      <c r="H30" s="303">
        <v>0</v>
      </c>
      <c r="I30" s="306">
        <v>0.92768600000000001</v>
      </c>
      <c r="J30" s="297">
        <v>7364</v>
      </c>
      <c r="K30" s="300">
        <v>73640</v>
      </c>
      <c r="L30" s="315" t="s">
        <v>1027</v>
      </c>
      <c r="M30" s="318">
        <v>10</v>
      </c>
      <c r="N30" s="294" t="s">
        <v>1028</v>
      </c>
      <c r="O30" s="294" t="s">
        <v>1028</v>
      </c>
      <c r="P30" s="294" t="s">
        <v>1028</v>
      </c>
      <c r="Q30" s="294" t="s">
        <v>1028</v>
      </c>
      <c r="R30" s="294" t="s">
        <v>1028</v>
      </c>
      <c r="S30" s="294" t="s">
        <v>1028</v>
      </c>
      <c r="T30" s="294" t="s">
        <v>1028</v>
      </c>
      <c r="U30" s="294" t="s">
        <v>1028</v>
      </c>
      <c r="V30" s="294" t="s">
        <v>1028</v>
      </c>
      <c r="W30" s="294" t="s">
        <v>1028</v>
      </c>
      <c r="X30" s="294" t="s">
        <v>1028</v>
      </c>
      <c r="Y30" s="294" t="s">
        <v>1028</v>
      </c>
      <c r="Z30" s="294" t="s">
        <v>1028</v>
      </c>
      <c r="AA30" s="294" t="s">
        <v>1028</v>
      </c>
      <c r="AB30" s="294" t="s">
        <v>1028</v>
      </c>
      <c r="AC30" s="294" t="s">
        <v>1028</v>
      </c>
      <c r="AD30" s="294" t="s">
        <v>1028</v>
      </c>
      <c r="AE30" s="294" t="s">
        <v>1028</v>
      </c>
      <c r="AF30" s="294" t="s">
        <v>1028</v>
      </c>
      <c r="AG30" s="294" t="s">
        <v>1028</v>
      </c>
      <c r="AH30" s="294" t="s">
        <v>1028</v>
      </c>
      <c r="AI30" s="294" t="s">
        <v>1028</v>
      </c>
      <c r="AJ30" s="294" t="s">
        <v>1028</v>
      </c>
      <c r="AK30" s="294" t="s">
        <v>1028</v>
      </c>
    </row>
    <row r="31" spans="1:37" ht="25.5" x14ac:dyDescent="0.25">
      <c r="A31" s="323"/>
      <c r="B31" s="316"/>
      <c r="C31" s="173" t="s">
        <v>1044</v>
      </c>
      <c r="D31" s="316"/>
      <c r="E31" s="358"/>
      <c r="F31" s="298"/>
      <c r="G31" s="298"/>
      <c r="H31" s="304"/>
      <c r="I31" s="307"/>
      <c r="J31" s="298"/>
      <c r="K31" s="301"/>
      <c r="L31" s="316"/>
      <c r="M31" s="319"/>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295"/>
    </row>
    <row r="32" spans="1:37" x14ac:dyDescent="0.25">
      <c r="A32" s="323"/>
      <c r="B32" s="316"/>
      <c r="C32" s="173" t="s">
        <v>1045</v>
      </c>
      <c r="D32" s="316"/>
      <c r="E32" s="358"/>
      <c r="F32" s="298"/>
      <c r="G32" s="298"/>
      <c r="H32" s="304"/>
      <c r="I32" s="307"/>
      <c r="J32" s="298"/>
      <c r="K32" s="301"/>
      <c r="L32" s="316"/>
      <c r="M32" s="319"/>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295"/>
    </row>
    <row r="33" spans="1:37" x14ac:dyDescent="0.25">
      <c r="A33" s="323"/>
      <c r="B33" s="316"/>
      <c r="C33" s="173" t="s">
        <v>1046</v>
      </c>
      <c r="D33" s="316"/>
      <c r="E33" s="358"/>
      <c r="F33" s="298"/>
      <c r="G33" s="298"/>
      <c r="H33" s="304"/>
      <c r="I33" s="307"/>
      <c r="J33" s="298"/>
      <c r="K33" s="301"/>
      <c r="L33" s="316"/>
      <c r="M33" s="319"/>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295"/>
    </row>
    <row r="34" spans="1:37" x14ac:dyDescent="0.25">
      <c r="A34" s="323"/>
      <c r="B34" s="316"/>
      <c r="C34" s="173" t="s">
        <v>1047</v>
      </c>
      <c r="D34" s="316"/>
      <c r="E34" s="358"/>
      <c r="F34" s="298"/>
      <c r="G34" s="298"/>
      <c r="H34" s="304"/>
      <c r="I34" s="307"/>
      <c r="J34" s="298"/>
      <c r="K34" s="301"/>
      <c r="L34" s="316"/>
      <c r="M34" s="319"/>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295"/>
    </row>
    <row r="35" spans="1:37" x14ac:dyDescent="0.25">
      <c r="A35" s="323"/>
      <c r="B35" s="316"/>
      <c r="C35" s="173" t="s">
        <v>1048</v>
      </c>
      <c r="D35" s="316"/>
      <c r="E35" s="358"/>
      <c r="F35" s="298"/>
      <c r="G35" s="298"/>
      <c r="H35" s="304"/>
      <c r="I35" s="307"/>
      <c r="J35" s="298"/>
      <c r="K35" s="301"/>
      <c r="L35" s="316"/>
      <c r="M35" s="319"/>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295"/>
    </row>
    <row r="36" spans="1:37" x14ac:dyDescent="0.25">
      <c r="A36" s="323"/>
      <c r="B36" s="316"/>
      <c r="C36" s="173" t="s">
        <v>1049</v>
      </c>
      <c r="D36" s="316"/>
      <c r="E36" s="358"/>
      <c r="F36" s="298"/>
      <c r="G36" s="298"/>
      <c r="H36" s="304"/>
      <c r="I36" s="307"/>
      <c r="J36" s="298"/>
      <c r="K36" s="301"/>
      <c r="L36" s="316"/>
      <c r="M36" s="319"/>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295"/>
    </row>
    <row r="37" spans="1:37" ht="63.75" x14ac:dyDescent="0.25">
      <c r="A37" s="323"/>
      <c r="B37" s="316"/>
      <c r="C37" s="173" t="s">
        <v>1031</v>
      </c>
      <c r="D37" s="316"/>
      <c r="E37" s="358"/>
      <c r="F37" s="298"/>
      <c r="G37" s="298"/>
      <c r="H37" s="304"/>
      <c r="I37" s="307"/>
      <c r="J37" s="298"/>
      <c r="K37" s="301"/>
      <c r="L37" s="316"/>
      <c r="M37" s="319"/>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295"/>
    </row>
    <row r="38" spans="1:37" x14ac:dyDescent="0.25">
      <c r="A38" s="323"/>
      <c r="B38" s="316"/>
      <c r="C38" s="173" t="s">
        <v>1050</v>
      </c>
      <c r="D38" s="316"/>
      <c r="E38" s="358"/>
      <c r="F38" s="298"/>
      <c r="G38" s="298"/>
      <c r="H38" s="304"/>
      <c r="I38" s="307"/>
      <c r="J38" s="298"/>
      <c r="K38" s="301"/>
      <c r="L38" s="316"/>
      <c r="M38" s="319"/>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295"/>
    </row>
    <row r="39" spans="1:37" ht="25.5" x14ac:dyDescent="0.25">
      <c r="A39" s="323"/>
      <c r="B39" s="316"/>
      <c r="C39" s="173" t="s">
        <v>1051</v>
      </c>
      <c r="D39" s="316"/>
      <c r="E39" s="358"/>
      <c r="F39" s="298"/>
      <c r="G39" s="298"/>
      <c r="H39" s="304"/>
      <c r="I39" s="307"/>
      <c r="J39" s="298"/>
      <c r="K39" s="301"/>
      <c r="L39" s="316"/>
      <c r="M39" s="319"/>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295"/>
    </row>
    <row r="40" spans="1:37" ht="25.5" x14ac:dyDescent="0.25">
      <c r="A40" s="324"/>
      <c r="B40" s="317"/>
      <c r="C40" s="174" t="s">
        <v>1032</v>
      </c>
      <c r="D40" s="317"/>
      <c r="E40" s="359"/>
      <c r="F40" s="299"/>
      <c r="G40" s="299"/>
      <c r="H40" s="305"/>
      <c r="I40" s="308"/>
      <c r="J40" s="299"/>
      <c r="K40" s="302"/>
      <c r="L40" s="317"/>
      <c r="M40" s="320"/>
      <c r="N40" s="296"/>
      <c r="O40" s="296"/>
      <c r="P40" s="296"/>
      <c r="Q40" s="296"/>
      <c r="R40" s="296"/>
      <c r="S40" s="296"/>
      <c r="T40" s="296"/>
      <c r="U40" s="296"/>
      <c r="V40" s="296"/>
      <c r="W40" s="296"/>
      <c r="X40" s="296"/>
      <c r="Y40" s="296"/>
      <c r="Z40" s="296"/>
      <c r="AA40" s="296"/>
      <c r="AB40" s="296"/>
      <c r="AC40" s="296"/>
      <c r="AD40" s="296"/>
      <c r="AE40" s="296"/>
      <c r="AF40" s="296"/>
      <c r="AG40" s="296"/>
      <c r="AH40" s="296"/>
      <c r="AI40" s="296"/>
      <c r="AJ40" s="296"/>
      <c r="AK40" s="296"/>
    </row>
    <row r="41" spans="1:37" x14ac:dyDescent="0.25">
      <c r="A41" s="322">
        <v>13</v>
      </c>
      <c r="B41" s="315" t="s">
        <v>50</v>
      </c>
      <c r="C41" s="172" t="s">
        <v>1046</v>
      </c>
      <c r="D41" s="315" t="s">
        <v>248</v>
      </c>
      <c r="E41" s="357">
        <v>81</v>
      </c>
      <c r="F41" s="297">
        <v>12203</v>
      </c>
      <c r="G41" s="297">
        <v>6192</v>
      </c>
      <c r="H41" s="303">
        <v>0</v>
      </c>
      <c r="I41" s="306">
        <v>0.49258400000000002</v>
      </c>
      <c r="J41" s="297">
        <v>6192</v>
      </c>
      <c r="K41" s="300">
        <v>501552</v>
      </c>
      <c r="L41" s="315" t="s">
        <v>1027</v>
      </c>
      <c r="M41" s="318">
        <v>10</v>
      </c>
      <c r="N41" s="294">
        <v>5</v>
      </c>
      <c r="O41" s="294">
        <v>3</v>
      </c>
      <c r="P41" s="294" t="s">
        <v>1028</v>
      </c>
      <c r="Q41" s="294">
        <v>3</v>
      </c>
      <c r="R41" s="294">
        <v>3</v>
      </c>
      <c r="S41" s="294">
        <v>3</v>
      </c>
      <c r="T41" s="294">
        <v>3</v>
      </c>
      <c r="U41" s="294">
        <v>3</v>
      </c>
      <c r="V41" s="294">
        <v>3</v>
      </c>
      <c r="W41" s="294">
        <v>3</v>
      </c>
      <c r="X41" s="294">
        <v>3</v>
      </c>
      <c r="Y41" s="294">
        <v>3</v>
      </c>
      <c r="Z41" s="294">
        <v>3</v>
      </c>
      <c r="AA41" s="294">
        <v>3</v>
      </c>
      <c r="AB41" s="294">
        <v>3</v>
      </c>
      <c r="AC41" s="294">
        <v>3</v>
      </c>
      <c r="AD41" s="294">
        <v>3</v>
      </c>
      <c r="AE41" s="294">
        <v>3</v>
      </c>
      <c r="AF41" s="294">
        <v>3</v>
      </c>
      <c r="AG41" s="294">
        <v>3</v>
      </c>
      <c r="AH41" s="294">
        <v>3</v>
      </c>
      <c r="AI41" s="294">
        <v>3</v>
      </c>
      <c r="AJ41" s="294">
        <v>3</v>
      </c>
      <c r="AK41" s="294">
        <v>3</v>
      </c>
    </row>
    <row r="42" spans="1:37" x14ac:dyDescent="0.25">
      <c r="A42" s="323"/>
      <c r="B42" s="316"/>
      <c r="C42" s="173" t="s">
        <v>1047</v>
      </c>
      <c r="D42" s="316"/>
      <c r="E42" s="358"/>
      <c r="F42" s="298"/>
      <c r="G42" s="298"/>
      <c r="H42" s="304"/>
      <c r="I42" s="307"/>
      <c r="J42" s="298"/>
      <c r="K42" s="301"/>
      <c r="L42" s="316"/>
      <c r="M42" s="319"/>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295"/>
    </row>
    <row r="43" spans="1:37" x14ac:dyDescent="0.25">
      <c r="A43" s="323"/>
      <c r="B43" s="316"/>
      <c r="C43" s="173" t="s">
        <v>1052</v>
      </c>
      <c r="D43" s="316"/>
      <c r="E43" s="358"/>
      <c r="F43" s="298"/>
      <c r="G43" s="298"/>
      <c r="H43" s="304"/>
      <c r="I43" s="307"/>
      <c r="J43" s="298"/>
      <c r="K43" s="301"/>
      <c r="L43" s="316"/>
      <c r="M43" s="319"/>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row>
    <row r="44" spans="1:37" x14ac:dyDescent="0.25">
      <c r="A44" s="323"/>
      <c r="B44" s="316"/>
      <c r="C44" s="173" t="s">
        <v>1030</v>
      </c>
      <c r="D44" s="316"/>
      <c r="E44" s="358"/>
      <c r="F44" s="298"/>
      <c r="G44" s="298"/>
      <c r="H44" s="304"/>
      <c r="I44" s="307"/>
      <c r="J44" s="298"/>
      <c r="K44" s="301"/>
      <c r="L44" s="316"/>
      <c r="M44" s="319"/>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row>
    <row r="45" spans="1:37" ht="25.5" x14ac:dyDescent="0.25">
      <c r="A45" s="324"/>
      <c r="B45" s="317"/>
      <c r="C45" s="174" t="s">
        <v>1032</v>
      </c>
      <c r="D45" s="317"/>
      <c r="E45" s="359"/>
      <c r="F45" s="299"/>
      <c r="G45" s="299"/>
      <c r="H45" s="305"/>
      <c r="I45" s="308"/>
      <c r="J45" s="299"/>
      <c r="K45" s="302"/>
      <c r="L45" s="317"/>
      <c r="M45" s="320"/>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row>
    <row r="46" spans="1:37" ht="25.5" x14ac:dyDescent="0.25">
      <c r="A46" s="322">
        <v>17</v>
      </c>
      <c r="B46" s="315" t="s">
        <v>51</v>
      </c>
      <c r="C46" s="172" t="s">
        <v>1053</v>
      </c>
      <c r="D46" s="315" t="s">
        <v>259</v>
      </c>
      <c r="E46" s="357">
        <v>116</v>
      </c>
      <c r="F46" s="297">
        <v>10099</v>
      </c>
      <c r="G46" s="297">
        <v>5373</v>
      </c>
      <c r="H46" s="303">
        <v>0</v>
      </c>
      <c r="I46" s="306">
        <v>0.46796700000000002</v>
      </c>
      <c r="J46" s="297">
        <v>5373</v>
      </c>
      <c r="K46" s="300">
        <v>623268</v>
      </c>
      <c r="L46" s="315" t="s">
        <v>1027</v>
      </c>
      <c r="M46" s="318">
        <v>40</v>
      </c>
      <c r="N46" s="294">
        <v>10</v>
      </c>
      <c r="O46" s="294">
        <v>3</v>
      </c>
      <c r="P46" s="294" t="s">
        <v>1028</v>
      </c>
      <c r="Q46" s="294">
        <v>3</v>
      </c>
      <c r="R46" s="294">
        <v>3</v>
      </c>
      <c r="S46" s="294">
        <v>3</v>
      </c>
      <c r="T46" s="294">
        <v>3</v>
      </c>
      <c r="U46" s="294">
        <v>3</v>
      </c>
      <c r="V46" s="294">
        <v>3</v>
      </c>
      <c r="W46" s="294">
        <v>3</v>
      </c>
      <c r="X46" s="294">
        <v>3</v>
      </c>
      <c r="Y46" s="294">
        <v>3</v>
      </c>
      <c r="Z46" s="294">
        <v>3</v>
      </c>
      <c r="AA46" s="294">
        <v>3</v>
      </c>
      <c r="AB46" s="294">
        <v>3</v>
      </c>
      <c r="AC46" s="294">
        <v>3</v>
      </c>
      <c r="AD46" s="294">
        <v>3</v>
      </c>
      <c r="AE46" s="294">
        <v>3</v>
      </c>
      <c r="AF46" s="294">
        <v>3</v>
      </c>
      <c r="AG46" s="294">
        <v>3</v>
      </c>
      <c r="AH46" s="294">
        <v>3</v>
      </c>
      <c r="AI46" s="294">
        <v>3</v>
      </c>
      <c r="AJ46" s="294">
        <v>3</v>
      </c>
      <c r="AK46" s="294">
        <v>3</v>
      </c>
    </row>
    <row r="47" spans="1:37" x14ac:dyDescent="0.25">
      <c r="A47" s="323"/>
      <c r="B47" s="316"/>
      <c r="C47" s="173" t="s">
        <v>1030</v>
      </c>
      <c r="D47" s="316"/>
      <c r="E47" s="358"/>
      <c r="F47" s="298"/>
      <c r="G47" s="298"/>
      <c r="H47" s="304"/>
      <c r="I47" s="307"/>
      <c r="J47" s="298"/>
      <c r="K47" s="301"/>
      <c r="L47" s="316"/>
      <c r="M47" s="319"/>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row>
    <row r="48" spans="1:37" ht="63.75" x14ac:dyDescent="0.25">
      <c r="A48" s="324"/>
      <c r="B48" s="317"/>
      <c r="C48" s="174" t="s">
        <v>1031</v>
      </c>
      <c r="D48" s="317"/>
      <c r="E48" s="359"/>
      <c r="F48" s="299"/>
      <c r="G48" s="299"/>
      <c r="H48" s="305"/>
      <c r="I48" s="308"/>
      <c r="J48" s="299"/>
      <c r="K48" s="302"/>
      <c r="L48" s="317"/>
      <c r="M48" s="320"/>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row>
    <row r="49" spans="1:37" x14ac:dyDescent="0.25">
      <c r="A49" s="346">
        <v>20</v>
      </c>
      <c r="B49" s="340" t="s">
        <v>123</v>
      </c>
      <c r="C49" s="177" t="s">
        <v>1054</v>
      </c>
      <c r="D49" s="340" t="s">
        <v>261</v>
      </c>
      <c r="E49" s="360">
        <v>96</v>
      </c>
      <c r="F49" s="352">
        <v>10415</v>
      </c>
      <c r="G49" s="352">
        <v>4919</v>
      </c>
      <c r="H49" s="331">
        <v>1</v>
      </c>
      <c r="I49" s="306">
        <v>1</v>
      </c>
      <c r="J49" s="334" t="s">
        <v>1061</v>
      </c>
      <c r="K49" s="337" t="s">
        <v>1062</v>
      </c>
      <c r="L49" s="340" t="s">
        <v>987</v>
      </c>
      <c r="M49" s="343">
        <v>20</v>
      </c>
      <c r="N49" s="328">
        <v>10</v>
      </c>
      <c r="O49" s="328">
        <v>3</v>
      </c>
      <c r="P49" s="328" t="s">
        <v>1028</v>
      </c>
      <c r="Q49" s="328">
        <v>3</v>
      </c>
      <c r="R49" s="328">
        <v>3</v>
      </c>
      <c r="S49" s="328">
        <v>3</v>
      </c>
      <c r="T49" s="328">
        <v>3</v>
      </c>
      <c r="U49" s="328">
        <v>3</v>
      </c>
      <c r="V49" s="328">
        <v>3</v>
      </c>
      <c r="W49" s="328">
        <v>3</v>
      </c>
      <c r="X49" s="328">
        <v>3</v>
      </c>
      <c r="Y49" s="328">
        <v>3</v>
      </c>
      <c r="Z49" s="328">
        <v>3</v>
      </c>
      <c r="AA49" s="328">
        <v>3</v>
      </c>
      <c r="AB49" s="328">
        <v>3</v>
      </c>
      <c r="AC49" s="328">
        <v>3</v>
      </c>
      <c r="AD49" s="328">
        <v>3</v>
      </c>
      <c r="AE49" s="328">
        <v>3</v>
      </c>
      <c r="AF49" s="328">
        <v>3</v>
      </c>
      <c r="AG49" s="328">
        <v>3</v>
      </c>
      <c r="AH49" s="328">
        <v>3</v>
      </c>
      <c r="AI49" s="328">
        <v>3</v>
      </c>
      <c r="AJ49" s="328">
        <v>3</v>
      </c>
      <c r="AK49" s="328">
        <v>3</v>
      </c>
    </row>
    <row r="50" spans="1:37" x14ac:dyDescent="0.25">
      <c r="A50" s="347"/>
      <c r="B50" s="341"/>
      <c r="C50" s="178" t="s">
        <v>1055</v>
      </c>
      <c r="D50" s="341"/>
      <c r="E50" s="361"/>
      <c r="F50" s="353"/>
      <c r="G50" s="353"/>
      <c r="H50" s="332"/>
      <c r="I50" s="307"/>
      <c r="J50" s="335"/>
      <c r="K50" s="338"/>
      <c r="L50" s="341"/>
      <c r="M50" s="344"/>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row>
    <row r="51" spans="1:37" x14ac:dyDescent="0.25">
      <c r="A51" s="347"/>
      <c r="B51" s="341"/>
      <c r="C51" s="178" t="s">
        <v>1056</v>
      </c>
      <c r="D51" s="341"/>
      <c r="E51" s="361"/>
      <c r="F51" s="353"/>
      <c r="G51" s="353"/>
      <c r="H51" s="332"/>
      <c r="I51" s="307"/>
      <c r="J51" s="335"/>
      <c r="K51" s="338"/>
      <c r="L51" s="341"/>
      <c r="M51" s="344"/>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row>
    <row r="52" spans="1:37" x14ac:dyDescent="0.25">
      <c r="A52" s="347"/>
      <c r="B52" s="341"/>
      <c r="C52" s="178" t="s">
        <v>1057</v>
      </c>
      <c r="D52" s="341"/>
      <c r="E52" s="361"/>
      <c r="F52" s="353"/>
      <c r="G52" s="353"/>
      <c r="H52" s="332"/>
      <c r="I52" s="307"/>
      <c r="J52" s="335"/>
      <c r="K52" s="338"/>
      <c r="L52" s="341"/>
      <c r="M52" s="344"/>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row>
    <row r="53" spans="1:37" x14ac:dyDescent="0.25">
      <c r="A53" s="347"/>
      <c r="B53" s="341"/>
      <c r="C53" s="178" t="s">
        <v>1058</v>
      </c>
      <c r="D53" s="341"/>
      <c r="E53" s="361"/>
      <c r="F53" s="353"/>
      <c r="G53" s="353"/>
      <c r="H53" s="332"/>
      <c r="I53" s="307"/>
      <c r="J53" s="335"/>
      <c r="K53" s="338"/>
      <c r="L53" s="341"/>
      <c r="M53" s="344"/>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row>
    <row r="54" spans="1:37" x14ac:dyDescent="0.25">
      <c r="A54" s="347"/>
      <c r="B54" s="341"/>
      <c r="C54" s="178" t="s">
        <v>1059</v>
      </c>
      <c r="D54" s="341"/>
      <c r="E54" s="361"/>
      <c r="F54" s="353"/>
      <c r="G54" s="353"/>
      <c r="H54" s="332"/>
      <c r="I54" s="307"/>
      <c r="J54" s="335"/>
      <c r="K54" s="338"/>
      <c r="L54" s="341"/>
      <c r="M54" s="344"/>
      <c r="N54" s="329"/>
      <c r="O54" s="329"/>
      <c r="P54" s="329"/>
      <c r="Q54" s="329"/>
      <c r="R54" s="329"/>
      <c r="S54" s="329"/>
      <c r="T54" s="329"/>
      <c r="U54" s="329"/>
      <c r="V54" s="329"/>
      <c r="W54" s="329"/>
      <c r="X54" s="329"/>
      <c r="Y54" s="329"/>
      <c r="Z54" s="329"/>
      <c r="AA54" s="329"/>
      <c r="AB54" s="329"/>
      <c r="AC54" s="329"/>
      <c r="AD54" s="329"/>
      <c r="AE54" s="329"/>
      <c r="AF54" s="329"/>
      <c r="AG54" s="329"/>
      <c r="AH54" s="329"/>
      <c r="AI54" s="329"/>
      <c r="AJ54" s="329"/>
      <c r="AK54" s="329"/>
    </row>
    <row r="55" spans="1:37" ht="63.75" x14ac:dyDescent="0.25">
      <c r="A55" s="347"/>
      <c r="B55" s="341"/>
      <c r="C55" s="178" t="s">
        <v>1031</v>
      </c>
      <c r="D55" s="341"/>
      <c r="E55" s="361"/>
      <c r="F55" s="353"/>
      <c r="G55" s="353"/>
      <c r="H55" s="332"/>
      <c r="I55" s="307"/>
      <c r="J55" s="335"/>
      <c r="K55" s="338"/>
      <c r="L55" s="341"/>
      <c r="M55" s="344"/>
      <c r="N55" s="329"/>
      <c r="O55" s="329"/>
      <c r="P55" s="329"/>
      <c r="Q55" s="329"/>
      <c r="R55" s="329"/>
      <c r="S55" s="329"/>
      <c r="T55" s="329"/>
      <c r="U55" s="329"/>
      <c r="V55" s="329"/>
      <c r="W55" s="329"/>
      <c r="X55" s="329"/>
      <c r="Y55" s="329"/>
      <c r="Z55" s="329"/>
      <c r="AA55" s="329"/>
      <c r="AB55" s="329"/>
      <c r="AC55" s="329"/>
      <c r="AD55" s="329"/>
      <c r="AE55" s="329"/>
      <c r="AF55" s="329"/>
      <c r="AG55" s="329"/>
      <c r="AH55" s="329"/>
      <c r="AI55" s="329"/>
      <c r="AJ55" s="329"/>
      <c r="AK55" s="329"/>
    </row>
    <row r="56" spans="1:37" x14ac:dyDescent="0.25">
      <c r="A56" s="347"/>
      <c r="B56" s="341"/>
      <c r="C56" s="178" t="s">
        <v>1050</v>
      </c>
      <c r="D56" s="341"/>
      <c r="E56" s="361"/>
      <c r="F56" s="353"/>
      <c r="G56" s="353"/>
      <c r="H56" s="332"/>
      <c r="I56" s="307"/>
      <c r="J56" s="335"/>
      <c r="K56" s="338"/>
      <c r="L56" s="341"/>
      <c r="M56" s="344"/>
      <c r="N56" s="329"/>
      <c r="O56" s="329"/>
      <c r="P56" s="329"/>
      <c r="Q56" s="329"/>
      <c r="R56" s="329"/>
      <c r="S56" s="329"/>
      <c r="T56" s="329"/>
      <c r="U56" s="329"/>
      <c r="V56" s="329"/>
      <c r="W56" s="329"/>
      <c r="X56" s="329"/>
      <c r="Y56" s="329"/>
      <c r="Z56" s="329"/>
      <c r="AA56" s="329"/>
      <c r="AB56" s="329"/>
      <c r="AC56" s="329"/>
      <c r="AD56" s="329"/>
      <c r="AE56" s="329"/>
      <c r="AF56" s="329"/>
      <c r="AG56" s="329"/>
      <c r="AH56" s="329"/>
      <c r="AI56" s="329"/>
      <c r="AJ56" s="329"/>
      <c r="AK56" s="329"/>
    </row>
    <row r="57" spans="1:37" ht="25.5" x14ac:dyDescent="0.25">
      <c r="A57" s="348"/>
      <c r="B57" s="342"/>
      <c r="C57" s="179" t="s">
        <v>1060</v>
      </c>
      <c r="D57" s="342"/>
      <c r="E57" s="362"/>
      <c r="F57" s="354"/>
      <c r="G57" s="354"/>
      <c r="H57" s="333"/>
      <c r="I57" s="308"/>
      <c r="J57" s="336"/>
      <c r="K57" s="339"/>
      <c r="L57" s="342"/>
      <c r="M57" s="345"/>
      <c r="N57" s="330"/>
      <c r="O57" s="330"/>
      <c r="P57" s="330"/>
      <c r="Q57" s="330"/>
      <c r="R57" s="330"/>
      <c r="S57" s="330"/>
      <c r="T57" s="330"/>
      <c r="U57" s="330"/>
      <c r="V57" s="330"/>
      <c r="W57" s="330"/>
      <c r="X57" s="330"/>
      <c r="Y57" s="330"/>
      <c r="Z57" s="330"/>
      <c r="AA57" s="330"/>
      <c r="AB57" s="330"/>
      <c r="AC57" s="330"/>
      <c r="AD57" s="330"/>
      <c r="AE57" s="330"/>
      <c r="AF57" s="330"/>
      <c r="AG57" s="330"/>
      <c r="AH57" s="330"/>
      <c r="AI57" s="330"/>
      <c r="AJ57" s="330"/>
      <c r="AK57" s="330"/>
    </row>
    <row r="58" spans="1:37" ht="25.5" x14ac:dyDescent="0.25">
      <c r="A58" s="322">
        <v>21</v>
      </c>
      <c r="B58" s="315" t="s">
        <v>52</v>
      </c>
      <c r="C58" s="172" t="s">
        <v>1063</v>
      </c>
      <c r="D58" s="315" t="s">
        <v>248</v>
      </c>
      <c r="E58" s="357">
        <v>96</v>
      </c>
      <c r="F58" s="297">
        <v>11572</v>
      </c>
      <c r="G58" s="297">
        <v>5645</v>
      </c>
      <c r="H58" s="303">
        <v>0</v>
      </c>
      <c r="I58" s="306">
        <v>0.512185</v>
      </c>
      <c r="J58" s="297">
        <v>5645</v>
      </c>
      <c r="K58" s="300">
        <v>541920</v>
      </c>
      <c r="L58" s="315" t="s">
        <v>1027</v>
      </c>
      <c r="M58" s="318">
        <v>20</v>
      </c>
      <c r="N58" s="294">
        <v>10</v>
      </c>
      <c r="O58" s="294">
        <v>3</v>
      </c>
      <c r="P58" s="294" t="s">
        <v>1028</v>
      </c>
      <c r="Q58" s="294">
        <v>3</v>
      </c>
      <c r="R58" s="294">
        <v>3</v>
      </c>
      <c r="S58" s="294">
        <v>3</v>
      </c>
      <c r="T58" s="294">
        <v>3</v>
      </c>
      <c r="U58" s="294">
        <v>3</v>
      </c>
      <c r="V58" s="294">
        <v>3</v>
      </c>
      <c r="W58" s="294">
        <v>3</v>
      </c>
      <c r="X58" s="294">
        <v>3</v>
      </c>
      <c r="Y58" s="294">
        <v>3</v>
      </c>
      <c r="Z58" s="294">
        <v>3</v>
      </c>
      <c r="AA58" s="294">
        <v>3</v>
      </c>
      <c r="AB58" s="294">
        <v>3</v>
      </c>
      <c r="AC58" s="294">
        <v>3</v>
      </c>
      <c r="AD58" s="294">
        <v>3</v>
      </c>
      <c r="AE58" s="294">
        <v>3</v>
      </c>
      <c r="AF58" s="294">
        <v>3</v>
      </c>
      <c r="AG58" s="294">
        <v>3</v>
      </c>
      <c r="AH58" s="294">
        <v>3</v>
      </c>
      <c r="AI58" s="294">
        <v>3</v>
      </c>
      <c r="AJ58" s="294">
        <v>3</v>
      </c>
      <c r="AK58" s="294">
        <v>3</v>
      </c>
    </row>
    <row r="59" spans="1:37" ht="63.75" x14ac:dyDescent="0.25">
      <c r="A59" s="323"/>
      <c r="B59" s="316"/>
      <c r="C59" s="173" t="s">
        <v>1031</v>
      </c>
      <c r="D59" s="316"/>
      <c r="E59" s="358"/>
      <c r="F59" s="298"/>
      <c r="G59" s="298"/>
      <c r="H59" s="304"/>
      <c r="I59" s="307"/>
      <c r="J59" s="298"/>
      <c r="K59" s="301"/>
      <c r="L59" s="316"/>
      <c r="M59" s="319"/>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295"/>
    </row>
    <row r="60" spans="1:37" ht="25.5" x14ac:dyDescent="0.25">
      <c r="A60" s="324"/>
      <c r="B60" s="317"/>
      <c r="C60" s="174" t="s">
        <v>1032</v>
      </c>
      <c r="D60" s="317"/>
      <c r="E60" s="359"/>
      <c r="F60" s="299"/>
      <c r="G60" s="299"/>
      <c r="H60" s="305"/>
      <c r="I60" s="308"/>
      <c r="J60" s="299"/>
      <c r="K60" s="302"/>
      <c r="L60" s="317"/>
      <c r="M60" s="320"/>
      <c r="N60" s="296"/>
      <c r="O60" s="296"/>
      <c r="P60" s="296"/>
      <c r="Q60" s="296"/>
      <c r="R60" s="296"/>
      <c r="S60" s="296"/>
      <c r="T60" s="296"/>
      <c r="U60" s="296"/>
      <c r="V60" s="296"/>
      <c r="W60" s="296"/>
      <c r="X60" s="296"/>
      <c r="Y60" s="296"/>
      <c r="Z60" s="296"/>
      <c r="AA60" s="296"/>
      <c r="AB60" s="296"/>
      <c r="AC60" s="296"/>
      <c r="AD60" s="296"/>
      <c r="AE60" s="296"/>
      <c r="AF60" s="296"/>
      <c r="AG60" s="296"/>
      <c r="AH60" s="296"/>
      <c r="AI60" s="296"/>
      <c r="AJ60" s="296"/>
      <c r="AK60" s="296"/>
    </row>
    <row r="61" spans="1:37" ht="63.75" x14ac:dyDescent="0.25">
      <c r="A61" s="163">
        <v>28</v>
      </c>
      <c r="B61" s="89" t="s">
        <v>53</v>
      </c>
      <c r="C61" s="103" t="s">
        <v>263</v>
      </c>
      <c r="D61" s="89" t="s">
        <v>264</v>
      </c>
      <c r="E61" s="193">
        <v>155</v>
      </c>
      <c r="F61" s="166">
        <v>4471</v>
      </c>
      <c r="G61" s="166">
        <v>2630</v>
      </c>
      <c r="H61" s="167">
        <v>0</v>
      </c>
      <c r="I61" s="168">
        <v>0.41176499999999999</v>
      </c>
      <c r="J61" s="166">
        <v>2630</v>
      </c>
      <c r="K61" s="169">
        <v>407650</v>
      </c>
      <c r="L61" s="89" t="s">
        <v>1027</v>
      </c>
      <c r="M61" s="148">
        <v>20</v>
      </c>
      <c r="N61" s="148">
        <v>4</v>
      </c>
      <c r="O61" s="148" t="s">
        <v>1028</v>
      </c>
      <c r="P61" s="148" t="s">
        <v>1028</v>
      </c>
      <c r="Q61" s="148" t="s">
        <v>1028</v>
      </c>
      <c r="R61" s="148" t="s">
        <v>1028</v>
      </c>
      <c r="S61" s="148">
        <v>8</v>
      </c>
      <c r="T61" s="148" t="s">
        <v>1028</v>
      </c>
      <c r="U61" s="148">
        <v>4</v>
      </c>
      <c r="V61" s="148" t="s">
        <v>1028</v>
      </c>
      <c r="W61" s="148">
        <v>4</v>
      </c>
      <c r="X61" s="148" t="s">
        <v>1028</v>
      </c>
      <c r="Y61" s="148">
        <v>16</v>
      </c>
      <c r="Z61" s="148">
        <v>12</v>
      </c>
      <c r="AA61" s="148">
        <v>17</v>
      </c>
      <c r="AB61" s="148">
        <v>8</v>
      </c>
      <c r="AC61" s="148">
        <v>17</v>
      </c>
      <c r="AD61" s="148" t="s">
        <v>1028</v>
      </c>
      <c r="AE61" s="148">
        <v>28</v>
      </c>
      <c r="AF61" s="148" t="s">
        <v>1028</v>
      </c>
      <c r="AG61" s="148" t="s">
        <v>1028</v>
      </c>
      <c r="AH61" s="148" t="s">
        <v>1028</v>
      </c>
      <c r="AI61" s="148" t="s">
        <v>1028</v>
      </c>
      <c r="AJ61" s="148" t="s">
        <v>1028</v>
      </c>
      <c r="AK61" s="148">
        <v>17</v>
      </c>
    </row>
    <row r="62" spans="1:37" ht="25.5" x14ac:dyDescent="0.25">
      <c r="A62" s="322">
        <v>29</v>
      </c>
      <c r="B62" s="315" t="s">
        <v>54</v>
      </c>
      <c r="C62" s="172" t="s">
        <v>1064</v>
      </c>
      <c r="D62" s="315" t="s">
        <v>248</v>
      </c>
      <c r="E62" s="357">
        <v>96</v>
      </c>
      <c r="F62" s="297">
        <v>7995</v>
      </c>
      <c r="G62" s="297">
        <v>4595</v>
      </c>
      <c r="H62" s="303">
        <v>0</v>
      </c>
      <c r="I62" s="306">
        <v>0.42526599999999998</v>
      </c>
      <c r="J62" s="297">
        <v>4595</v>
      </c>
      <c r="K62" s="300">
        <v>441120</v>
      </c>
      <c r="L62" s="315" t="s">
        <v>1027</v>
      </c>
      <c r="M62" s="318">
        <v>20</v>
      </c>
      <c r="N62" s="294">
        <v>10</v>
      </c>
      <c r="O62" s="294">
        <v>3</v>
      </c>
      <c r="P62" s="294" t="s">
        <v>1028</v>
      </c>
      <c r="Q62" s="294">
        <v>3</v>
      </c>
      <c r="R62" s="294">
        <v>3</v>
      </c>
      <c r="S62" s="294">
        <v>3</v>
      </c>
      <c r="T62" s="294">
        <v>3</v>
      </c>
      <c r="U62" s="294">
        <v>3</v>
      </c>
      <c r="V62" s="294">
        <v>3</v>
      </c>
      <c r="W62" s="294">
        <v>3</v>
      </c>
      <c r="X62" s="294">
        <v>3</v>
      </c>
      <c r="Y62" s="294">
        <v>3</v>
      </c>
      <c r="Z62" s="294">
        <v>3</v>
      </c>
      <c r="AA62" s="294">
        <v>3</v>
      </c>
      <c r="AB62" s="294">
        <v>3</v>
      </c>
      <c r="AC62" s="294">
        <v>3</v>
      </c>
      <c r="AD62" s="294">
        <v>3</v>
      </c>
      <c r="AE62" s="294">
        <v>3</v>
      </c>
      <c r="AF62" s="294">
        <v>3</v>
      </c>
      <c r="AG62" s="294">
        <v>3</v>
      </c>
      <c r="AH62" s="294">
        <v>3</v>
      </c>
      <c r="AI62" s="294">
        <v>3</v>
      </c>
      <c r="AJ62" s="294">
        <v>3</v>
      </c>
      <c r="AK62" s="294">
        <v>3</v>
      </c>
    </row>
    <row r="63" spans="1:37" x14ac:dyDescent="0.25">
      <c r="A63" s="323"/>
      <c r="B63" s="316"/>
      <c r="C63" s="173" t="s">
        <v>1065</v>
      </c>
      <c r="D63" s="316"/>
      <c r="E63" s="358"/>
      <c r="F63" s="298"/>
      <c r="G63" s="298"/>
      <c r="H63" s="304"/>
      <c r="I63" s="307"/>
      <c r="J63" s="298"/>
      <c r="K63" s="301"/>
      <c r="L63" s="316"/>
      <c r="M63" s="319"/>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row>
    <row r="64" spans="1:37" ht="51" x14ac:dyDescent="0.25">
      <c r="A64" s="324"/>
      <c r="B64" s="317"/>
      <c r="C64" s="174" t="s">
        <v>1066</v>
      </c>
      <c r="D64" s="317"/>
      <c r="E64" s="359"/>
      <c r="F64" s="299"/>
      <c r="G64" s="299"/>
      <c r="H64" s="305"/>
      <c r="I64" s="308"/>
      <c r="J64" s="299"/>
      <c r="K64" s="302"/>
      <c r="L64" s="317"/>
      <c r="M64" s="320"/>
      <c r="N64" s="296"/>
      <c r="O64" s="296"/>
      <c r="P64" s="296"/>
      <c r="Q64" s="296"/>
      <c r="R64" s="296"/>
      <c r="S64" s="296"/>
      <c r="T64" s="296"/>
      <c r="U64" s="296"/>
      <c r="V64" s="296"/>
      <c r="W64" s="296"/>
      <c r="X64" s="296"/>
      <c r="Y64" s="296"/>
      <c r="Z64" s="296"/>
      <c r="AA64" s="296"/>
      <c r="AB64" s="296"/>
      <c r="AC64" s="296"/>
      <c r="AD64" s="296"/>
      <c r="AE64" s="296"/>
      <c r="AF64" s="296"/>
      <c r="AG64" s="296"/>
      <c r="AH64" s="296"/>
      <c r="AI64" s="296"/>
      <c r="AJ64" s="296"/>
      <c r="AK64" s="296"/>
    </row>
    <row r="65" spans="1:37" ht="51" x14ac:dyDescent="0.25">
      <c r="A65" s="322">
        <v>32</v>
      </c>
      <c r="B65" s="315" t="s">
        <v>55</v>
      </c>
      <c r="C65" s="172" t="s">
        <v>1067</v>
      </c>
      <c r="D65" s="171" t="s">
        <v>1069</v>
      </c>
      <c r="E65" s="357">
        <v>96</v>
      </c>
      <c r="F65" s="297">
        <v>7101</v>
      </c>
      <c r="G65" s="297">
        <v>3916</v>
      </c>
      <c r="H65" s="303">
        <v>0</v>
      </c>
      <c r="I65" s="306">
        <v>0.44852799999999998</v>
      </c>
      <c r="J65" s="297">
        <v>3916</v>
      </c>
      <c r="K65" s="300">
        <v>375936</v>
      </c>
      <c r="L65" s="315" t="s">
        <v>1027</v>
      </c>
      <c r="M65" s="318">
        <v>20</v>
      </c>
      <c r="N65" s="294">
        <v>10</v>
      </c>
      <c r="O65" s="294">
        <v>3</v>
      </c>
      <c r="P65" s="294" t="s">
        <v>1028</v>
      </c>
      <c r="Q65" s="294">
        <v>3</v>
      </c>
      <c r="R65" s="294">
        <v>3</v>
      </c>
      <c r="S65" s="294">
        <v>3</v>
      </c>
      <c r="T65" s="294">
        <v>3</v>
      </c>
      <c r="U65" s="294">
        <v>3</v>
      </c>
      <c r="V65" s="294">
        <v>3</v>
      </c>
      <c r="W65" s="294">
        <v>3</v>
      </c>
      <c r="X65" s="294">
        <v>3</v>
      </c>
      <c r="Y65" s="294">
        <v>3</v>
      </c>
      <c r="Z65" s="294">
        <v>3</v>
      </c>
      <c r="AA65" s="294">
        <v>3</v>
      </c>
      <c r="AB65" s="294">
        <v>3</v>
      </c>
      <c r="AC65" s="294">
        <v>3</v>
      </c>
      <c r="AD65" s="294">
        <v>3</v>
      </c>
      <c r="AE65" s="294">
        <v>3</v>
      </c>
      <c r="AF65" s="294">
        <v>3</v>
      </c>
      <c r="AG65" s="294">
        <v>3</v>
      </c>
      <c r="AH65" s="294">
        <v>3</v>
      </c>
      <c r="AI65" s="294">
        <v>3</v>
      </c>
      <c r="AJ65" s="294">
        <v>3</v>
      </c>
      <c r="AK65" s="294">
        <v>3</v>
      </c>
    </row>
    <row r="66" spans="1:37" ht="38.25" x14ac:dyDescent="0.25">
      <c r="A66" s="323"/>
      <c r="B66" s="316"/>
      <c r="C66" s="173" t="s">
        <v>1068</v>
      </c>
      <c r="D66" s="175" t="s">
        <v>1070</v>
      </c>
      <c r="E66" s="358"/>
      <c r="F66" s="298"/>
      <c r="G66" s="298"/>
      <c r="H66" s="304"/>
      <c r="I66" s="307"/>
      <c r="J66" s="298"/>
      <c r="K66" s="301"/>
      <c r="L66" s="316"/>
      <c r="M66" s="319"/>
      <c r="N66" s="295"/>
      <c r="O66" s="295"/>
      <c r="P66" s="295"/>
      <c r="Q66" s="295"/>
      <c r="R66" s="295"/>
      <c r="S66" s="295"/>
      <c r="T66" s="295"/>
      <c r="U66" s="295"/>
      <c r="V66" s="295"/>
      <c r="W66" s="295"/>
      <c r="X66" s="295"/>
      <c r="Y66" s="295"/>
      <c r="Z66" s="295"/>
      <c r="AA66" s="295"/>
      <c r="AB66" s="295"/>
      <c r="AC66" s="295"/>
      <c r="AD66" s="295"/>
      <c r="AE66" s="295"/>
      <c r="AF66" s="295"/>
      <c r="AG66" s="295"/>
      <c r="AH66" s="295"/>
      <c r="AI66" s="295"/>
      <c r="AJ66" s="295"/>
      <c r="AK66" s="295"/>
    </row>
    <row r="67" spans="1:37" ht="63.75" x14ac:dyDescent="0.25">
      <c r="A67" s="324"/>
      <c r="B67" s="317"/>
      <c r="C67" s="174" t="s">
        <v>1031</v>
      </c>
      <c r="D67" s="176"/>
      <c r="E67" s="359"/>
      <c r="F67" s="299"/>
      <c r="G67" s="299"/>
      <c r="H67" s="305"/>
      <c r="I67" s="308"/>
      <c r="J67" s="299"/>
      <c r="K67" s="302"/>
      <c r="L67" s="317"/>
      <c r="M67" s="320"/>
      <c r="N67" s="296"/>
      <c r="O67" s="296"/>
      <c r="P67" s="296"/>
      <c r="Q67" s="296"/>
      <c r="R67" s="296"/>
      <c r="S67" s="296"/>
      <c r="T67" s="296"/>
      <c r="U67" s="296"/>
      <c r="V67" s="296"/>
      <c r="W67" s="296"/>
      <c r="X67" s="296"/>
      <c r="Y67" s="296"/>
      <c r="Z67" s="296"/>
      <c r="AA67" s="296"/>
      <c r="AB67" s="296"/>
      <c r="AC67" s="296"/>
      <c r="AD67" s="296"/>
      <c r="AE67" s="296"/>
      <c r="AF67" s="296"/>
      <c r="AG67" s="296"/>
      <c r="AH67" s="296"/>
      <c r="AI67" s="296"/>
      <c r="AJ67" s="296"/>
      <c r="AK67" s="296"/>
    </row>
    <row r="68" spans="1:37" ht="50.1" customHeight="1" x14ac:dyDescent="0.25">
      <c r="A68" s="322">
        <v>38</v>
      </c>
      <c r="B68" s="315" t="s">
        <v>56</v>
      </c>
      <c r="C68" s="355" t="s">
        <v>268</v>
      </c>
      <c r="D68" s="171" t="s">
        <v>1069</v>
      </c>
      <c r="E68" s="357">
        <v>25</v>
      </c>
      <c r="F68" s="297">
        <v>16516</v>
      </c>
      <c r="G68" s="297">
        <v>10562</v>
      </c>
      <c r="H68" s="303">
        <v>0</v>
      </c>
      <c r="I68" s="306">
        <v>0.36049900000000001</v>
      </c>
      <c r="J68" s="297">
        <v>10562</v>
      </c>
      <c r="K68" s="300">
        <v>264050</v>
      </c>
      <c r="L68" s="315" t="s">
        <v>1027</v>
      </c>
      <c r="M68" s="318">
        <v>2</v>
      </c>
      <c r="N68" s="294">
        <v>1</v>
      </c>
      <c r="O68" s="294">
        <v>1</v>
      </c>
      <c r="P68" s="294" t="s">
        <v>1028</v>
      </c>
      <c r="Q68" s="294">
        <v>1</v>
      </c>
      <c r="R68" s="294">
        <v>1</v>
      </c>
      <c r="S68" s="294">
        <v>1</v>
      </c>
      <c r="T68" s="294">
        <v>1</v>
      </c>
      <c r="U68" s="294">
        <v>1</v>
      </c>
      <c r="V68" s="294">
        <v>1</v>
      </c>
      <c r="W68" s="294">
        <v>1</v>
      </c>
      <c r="X68" s="294">
        <v>1</v>
      </c>
      <c r="Y68" s="294">
        <v>1</v>
      </c>
      <c r="Z68" s="294">
        <v>1</v>
      </c>
      <c r="AA68" s="294">
        <v>1</v>
      </c>
      <c r="AB68" s="294">
        <v>1</v>
      </c>
      <c r="AC68" s="294">
        <v>1</v>
      </c>
      <c r="AD68" s="294">
        <v>1</v>
      </c>
      <c r="AE68" s="294">
        <v>1</v>
      </c>
      <c r="AF68" s="294">
        <v>1</v>
      </c>
      <c r="AG68" s="294">
        <v>1</v>
      </c>
      <c r="AH68" s="294">
        <v>1</v>
      </c>
      <c r="AI68" s="294">
        <v>1</v>
      </c>
      <c r="AJ68" s="294">
        <v>1</v>
      </c>
      <c r="AK68" s="294">
        <v>1</v>
      </c>
    </row>
    <row r="69" spans="1:37" ht="25.5" x14ac:dyDescent="0.25">
      <c r="A69" s="324"/>
      <c r="B69" s="317"/>
      <c r="C69" s="356"/>
      <c r="D69" s="176" t="s">
        <v>1070</v>
      </c>
      <c r="E69" s="359"/>
      <c r="F69" s="299"/>
      <c r="G69" s="299"/>
      <c r="H69" s="305"/>
      <c r="I69" s="308"/>
      <c r="J69" s="299"/>
      <c r="K69" s="302"/>
      <c r="L69" s="317"/>
      <c r="M69" s="320"/>
      <c r="N69" s="296"/>
      <c r="O69" s="296"/>
      <c r="P69" s="296"/>
      <c r="Q69" s="296"/>
      <c r="R69" s="296"/>
      <c r="S69" s="296"/>
      <c r="T69" s="296"/>
      <c r="U69" s="296"/>
      <c r="V69" s="296"/>
      <c r="W69" s="296"/>
      <c r="X69" s="296"/>
      <c r="Y69" s="296"/>
      <c r="Z69" s="296"/>
      <c r="AA69" s="296"/>
      <c r="AB69" s="296"/>
      <c r="AC69" s="296"/>
      <c r="AD69" s="296"/>
      <c r="AE69" s="296"/>
      <c r="AF69" s="296"/>
      <c r="AG69" s="296"/>
      <c r="AH69" s="296"/>
      <c r="AI69" s="296"/>
      <c r="AJ69" s="296"/>
      <c r="AK69" s="296"/>
    </row>
    <row r="70" spans="1:37" ht="51" x14ac:dyDescent="0.25">
      <c r="A70" s="322">
        <v>41</v>
      </c>
      <c r="B70" s="315" t="s">
        <v>124</v>
      </c>
      <c r="C70" s="172" t="s">
        <v>1071</v>
      </c>
      <c r="D70" s="171" t="s">
        <v>1069</v>
      </c>
      <c r="E70" s="357">
        <v>25</v>
      </c>
      <c r="F70" s="297">
        <v>13255</v>
      </c>
      <c r="G70" s="297">
        <v>6693</v>
      </c>
      <c r="H70" s="303">
        <v>0</v>
      </c>
      <c r="I70" s="306">
        <v>0.495058</v>
      </c>
      <c r="J70" s="297">
        <v>6693</v>
      </c>
      <c r="K70" s="300">
        <v>167325</v>
      </c>
      <c r="L70" s="315" t="s">
        <v>1027</v>
      </c>
      <c r="M70" s="318">
        <v>20</v>
      </c>
      <c r="N70" s="294">
        <v>5</v>
      </c>
      <c r="O70" s="294" t="s">
        <v>1028</v>
      </c>
      <c r="P70" s="294" t="s">
        <v>1028</v>
      </c>
      <c r="Q70" s="294" t="s">
        <v>1028</v>
      </c>
      <c r="R70" s="294" t="s">
        <v>1028</v>
      </c>
      <c r="S70" s="294" t="s">
        <v>1028</v>
      </c>
      <c r="T70" s="294" t="s">
        <v>1028</v>
      </c>
      <c r="U70" s="294" t="s">
        <v>1028</v>
      </c>
      <c r="V70" s="294" t="s">
        <v>1028</v>
      </c>
      <c r="W70" s="294" t="s">
        <v>1028</v>
      </c>
      <c r="X70" s="294" t="s">
        <v>1028</v>
      </c>
      <c r="Y70" s="294" t="s">
        <v>1028</v>
      </c>
      <c r="Z70" s="294" t="s">
        <v>1028</v>
      </c>
      <c r="AA70" s="294" t="s">
        <v>1028</v>
      </c>
      <c r="AB70" s="294" t="s">
        <v>1028</v>
      </c>
      <c r="AC70" s="294" t="s">
        <v>1028</v>
      </c>
      <c r="AD70" s="294" t="s">
        <v>1028</v>
      </c>
      <c r="AE70" s="294" t="s">
        <v>1028</v>
      </c>
      <c r="AF70" s="294" t="s">
        <v>1028</v>
      </c>
      <c r="AG70" s="294" t="s">
        <v>1028</v>
      </c>
      <c r="AH70" s="294" t="s">
        <v>1028</v>
      </c>
      <c r="AI70" s="294" t="s">
        <v>1028</v>
      </c>
      <c r="AJ70" s="294" t="s">
        <v>1028</v>
      </c>
      <c r="AK70" s="294" t="s">
        <v>1028</v>
      </c>
    </row>
    <row r="71" spans="1:37" ht="25.5" x14ac:dyDescent="0.25">
      <c r="A71" s="324"/>
      <c r="B71" s="317"/>
      <c r="C71" s="174" t="s">
        <v>1072</v>
      </c>
      <c r="D71" s="176" t="s">
        <v>1070</v>
      </c>
      <c r="E71" s="359"/>
      <c r="F71" s="299"/>
      <c r="G71" s="299"/>
      <c r="H71" s="305"/>
      <c r="I71" s="308"/>
      <c r="J71" s="299"/>
      <c r="K71" s="302"/>
      <c r="L71" s="317"/>
      <c r="M71" s="320"/>
      <c r="N71" s="296"/>
      <c r="O71" s="296"/>
      <c r="P71" s="296"/>
      <c r="Q71" s="296"/>
      <c r="R71" s="296"/>
      <c r="S71" s="296"/>
      <c r="T71" s="296"/>
      <c r="U71" s="296"/>
      <c r="V71" s="296"/>
      <c r="W71" s="296"/>
      <c r="X71" s="296"/>
      <c r="Y71" s="296"/>
      <c r="Z71" s="296"/>
      <c r="AA71" s="296"/>
      <c r="AB71" s="296"/>
      <c r="AC71" s="296"/>
      <c r="AD71" s="296"/>
      <c r="AE71" s="296"/>
      <c r="AF71" s="296"/>
      <c r="AG71" s="296"/>
      <c r="AH71" s="296"/>
      <c r="AI71" s="296"/>
      <c r="AJ71" s="296"/>
      <c r="AK71" s="296"/>
    </row>
    <row r="72" spans="1:37" ht="38.25" x14ac:dyDescent="0.25">
      <c r="A72" s="322">
        <v>44</v>
      </c>
      <c r="B72" s="315" t="s">
        <v>125</v>
      </c>
      <c r="C72" s="172" t="s">
        <v>1073</v>
      </c>
      <c r="D72" s="171" t="s">
        <v>1075</v>
      </c>
      <c r="E72" s="357">
        <v>6</v>
      </c>
      <c r="F72" s="297">
        <v>5681</v>
      </c>
      <c r="G72" s="297">
        <v>2652</v>
      </c>
      <c r="H72" s="303">
        <v>0</v>
      </c>
      <c r="I72" s="306">
        <v>0.53318100000000002</v>
      </c>
      <c r="J72" s="297">
        <v>2652</v>
      </c>
      <c r="K72" s="300">
        <v>15912</v>
      </c>
      <c r="L72" s="315" t="s">
        <v>1027</v>
      </c>
      <c r="M72" s="318">
        <v>4</v>
      </c>
      <c r="N72" s="294">
        <v>2</v>
      </c>
      <c r="O72" s="294" t="s">
        <v>1028</v>
      </c>
      <c r="P72" s="294" t="s">
        <v>1028</v>
      </c>
      <c r="Q72" s="294" t="s">
        <v>1028</v>
      </c>
      <c r="R72" s="294" t="s">
        <v>1028</v>
      </c>
      <c r="S72" s="294" t="s">
        <v>1028</v>
      </c>
      <c r="T72" s="294" t="s">
        <v>1028</v>
      </c>
      <c r="U72" s="294" t="s">
        <v>1028</v>
      </c>
      <c r="V72" s="294" t="s">
        <v>1028</v>
      </c>
      <c r="W72" s="294" t="s">
        <v>1028</v>
      </c>
      <c r="X72" s="294" t="s">
        <v>1028</v>
      </c>
      <c r="Y72" s="294" t="s">
        <v>1028</v>
      </c>
      <c r="Z72" s="294" t="s">
        <v>1028</v>
      </c>
      <c r="AA72" s="294" t="s">
        <v>1028</v>
      </c>
      <c r="AB72" s="294" t="s">
        <v>1028</v>
      </c>
      <c r="AC72" s="294" t="s">
        <v>1028</v>
      </c>
      <c r="AD72" s="294" t="s">
        <v>1028</v>
      </c>
      <c r="AE72" s="294" t="s">
        <v>1028</v>
      </c>
      <c r="AF72" s="294" t="s">
        <v>1028</v>
      </c>
      <c r="AG72" s="294" t="s">
        <v>1028</v>
      </c>
      <c r="AH72" s="294" t="s">
        <v>1028</v>
      </c>
      <c r="AI72" s="294" t="s">
        <v>1028</v>
      </c>
      <c r="AJ72" s="294" t="s">
        <v>1028</v>
      </c>
      <c r="AK72" s="294" t="s">
        <v>1028</v>
      </c>
    </row>
    <row r="73" spans="1:37" ht="51" x14ac:dyDescent="0.25">
      <c r="A73" s="324"/>
      <c r="B73" s="317"/>
      <c r="C73" s="174" t="s">
        <v>1074</v>
      </c>
      <c r="D73" s="176" t="s">
        <v>1076</v>
      </c>
      <c r="E73" s="359"/>
      <c r="F73" s="299"/>
      <c r="G73" s="299"/>
      <c r="H73" s="305"/>
      <c r="I73" s="308"/>
      <c r="J73" s="299"/>
      <c r="K73" s="302"/>
      <c r="L73" s="317"/>
      <c r="M73" s="320"/>
      <c r="N73" s="296"/>
      <c r="O73" s="296"/>
      <c r="P73" s="296"/>
      <c r="Q73" s="296"/>
      <c r="R73" s="296"/>
      <c r="S73" s="296"/>
      <c r="T73" s="296"/>
      <c r="U73" s="296"/>
      <c r="V73" s="296"/>
      <c r="W73" s="296"/>
      <c r="X73" s="296"/>
      <c r="Y73" s="296"/>
      <c r="Z73" s="296"/>
      <c r="AA73" s="296"/>
      <c r="AB73" s="296"/>
      <c r="AC73" s="296"/>
      <c r="AD73" s="296"/>
      <c r="AE73" s="296"/>
      <c r="AF73" s="296"/>
      <c r="AG73" s="296"/>
      <c r="AH73" s="296"/>
      <c r="AI73" s="296"/>
      <c r="AJ73" s="296"/>
      <c r="AK73" s="296"/>
    </row>
    <row r="74" spans="1:37" x14ac:dyDescent="0.25">
      <c r="A74" s="322">
        <v>46</v>
      </c>
      <c r="B74" s="315" t="s">
        <v>57</v>
      </c>
      <c r="C74" s="172" t="s">
        <v>1077</v>
      </c>
      <c r="D74" s="315" t="s">
        <v>248</v>
      </c>
      <c r="E74" s="357">
        <v>25</v>
      </c>
      <c r="F74" s="297">
        <v>28088</v>
      </c>
      <c r="G74" s="297">
        <v>7364</v>
      </c>
      <c r="H74" s="303">
        <v>0</v>
      </c>
      <c r="I74" s="306">
        <v>0.73782400000000004</v>
      </c>
      <c r="J74" s="297">
        <v>7364</v>
      </c>
      <c r="K74" s="300">
        <v>184100</v>
      </c>
      <c r="L74" s="315" t="s">
        <v>1027</v>
      </c>
      <c r="M74" s="318">
        <v>2</v>
      </c>
      <c r="N74" s="294">
        <v>1</v>
      </c>
      <c r="O74" s="294">
        <v>1</v>
      </c>
      <c r="P74" s="294" t="s">
        <v>1028</v>
      </c>
      <c r="Q74" s="294">
        <v>1</v>
      </c>
      <c r="R74" s="294">
        <v>1</v>
      </c>
      <c r="S74" s="294">
        <v>1</v>
      </c>
      <c r="T74" s="294">
        <v>1</v>
      </c>
      <c r="U74" s="294">
        <v>1</v>
      </c>
      <c r="V74" s="294">
        <v>1</v>
      </c>
      <c r="W74" s="294">
        <v>1</v>
      </c>
      <c r="X74" s="294">
        <v>1</v>
      </c>
      <c r="Y74" s="294">
        <v>1</v>
      </c>
      <c r="Z74" s="294">
        <v>1</v>
      </c>
      <c r="AA74" s="294">
        <v>1</v>
      </c>
      <c r="AB74" s="294">
        <v>1</v>
      </c>
      <c r="AC74" s="294">
        <v>1</v>
      </c>
      <c r="AD74" s="294">
        <v>1</v>
      </c>
      <c r="AE74" s="294">
        <v>1</v>
      </c>
      <c r="AF74" s="294">
        <v>1</v>
      </c>
      <c r="AG74" s="294">
        <v>1</v>
      </c>
      <c r="AH74" s="294">
        <v>1</v>
      </c>
      <c r="AI74" s="294">
        <v>1</v>
      </c>
      <c r="AJ74" s="294">
        <v>1</v>
      </c>
      <c r="AK74" s="294">
        <v>1</v>
      </c>
    </row>
    <row r="75" spans="1:37" x14ac:dyDescent="0.25">
      <c r="A75" s="323"/>
      <c r="B75" s="316"/>
      <c r="C75" s="173" t="s">
        <v>1078</v>
      </c>
      <c r="D75" s="316"/>
      <c r="E75" s="358"/>
      <c r="F75" s="298"/>
      <c r="G75" s="298"/>
      <c r="H75" s="304"/>
      <c r="I75" s="307"/>
      <c r="J75" s="298"/>
      <c r="K75" s="301"/>
      <c r="L75" s="316"/>
      <c r="M75" s="319"/>
      <c r="N75" s="295"/>
      <c r="O75" s="295"/>
      <c r="P75" s="295"/>
      <c r="Q75" s="295"/>
      <c r="R75" s="295"/>
      <c r="S75" s="295"/>
      <c r="T75" s="295"/>
      <c r="U75" s="295"/>
      <c r="V75" s="295"/>
      <c r="W75" s="295"/>
      <c r="X75" s="295"/>
      <c r="Y75" s="295"/>
      <c r="Z75" s="295"/>
      <c r="AA75" s="295"/>
      <c r="AB75" s="295"/>
      <c r="AC75" s="295"/>
      <c r="AD75" s="295"/>
      <c r="AE75" s="295"/>
      <c r="AF75" s="295"/>
      <c r="AG75" s="295"/>
      <c r="AH75" s="295"/>
      <c r="AI75" s="295"/>
      <c r="AJ75" s="295"/>
      <c r="AK75" s="295"/>
    </row>
    <row r="76" spans="1:37" x14ac:dyDescent="0.25">
      <c r="A76" s="323"/>
      <c r="B76" s="316"/>
      <c r="C76" s="173" t="s">
        <v>1079</v>
      </c>
      <c r="D76" s="316"/>
      <c r="E76" s="358"/>
      <c r="F76" s="298"/>
      <c r="G76" s="298"/>
      <c r="H76" s="304"/>
      <c r="I76" s="307"/>
      <c r="J76" s="298"/>
      <c r="K76" s="301"/>
      <c r="L76" s="316"/>
      <c r="M76" s="319"/>
      <c r="N76" s="295"/>
      <c r="O76" s="295"/>
      <c r="P76" s="295"/>
      <c r="Q76" s="295"/>
      <c r="R76" s="295"/>
      <c r="S76" s="295"/>
      <c r="T76" s="295"/>
      <c r="U76" s="295"/>
      <c r="V76" s="295"/>
      <c r="W76" s="295"/>
      <c r="X76" s="295"/>
      <c r="Y76" s="295"/>
      <c r="Z76" s="295"/>
      <c r="AA76" s="295"/>
      <c r="AB76" s="295"/>
      <c r="AC76" s="295"/>
      <c r="AD76" s="295"/>
      <c r="AE76" s="295"/>
      <c r="AF76" s="295"/>
      <c r="AG76" s="295"/>
      <c r="AH76" s="295"/>
      <c r="AI76" s="295"/>
      <c r="AJ76" s="295"/>
      <c r="AK76" s="295"/>
    </row>
    <row r="77" spans="1:37" x14ac:dyDescent="0.25">
      <c r="A77" s="324"/>
      <c r="B77" s="317"/>
      <c r="C77" s="174" t="s">
        <v>1080</v>
      </c>
      <c r="D77" s="317"/>
      <c r="E77" s="359"/>
      <c r="F77" s="299"/>
      <c r="G77" s="299"/>
      <c r="H77" s="305"/>
      <c r="I77" s="308"/>
      <c r="J77" s="299"/>
      <c r="K77" s="302"/>
      <c r="L77" s="317"/>
      <c r="M77" s="320"/>
      <c r="N77" s="296"/>
      <c r="O77" s="296"/>
      <c r="P77" s="296"/>
      <c r="Q77" s="296"/>
      <c r="R77" s="296"/>
      <c r="S77" s="296"/>
      <c r="T77" s="296"/>
      <c r="U77" s="296"/>
      <c r="V77" s="296"/>
      <c r="W77" s="296"/>
      <c r="X77" s="296"/>
      <c r="Y77" s="296"/>
      <c r="Z77" s="296"/>
      <c r="AA77" s="296"/>
      <c r="AB77" s="296"/>
      <c r="AC77" s="296"/>
      <c r="AD77" s="296"/>
      <c r="AE77" s="296"/>
      <c r="AF77" s="296"/>
      <c r="AG77" s="296"/>
      <c r="AH77" s="296"/>
      <c r="AI77" s="296"/>
      <c r="AJ77" s="296"/>
      <c r="AK77" s="296"/>
    </row>
    <row r="78" spans="1:37" x14ac:dyDescent="0.25">
      <c r="A78" s="322">
        <v>50</v>
      </c>
      <c r="B78" s="315" t="s">
        <v>58</v>
      </c>
      <c r="C78" s="172" t="s">
        <v>1081</v>
      </c>
      <c r="D78" s="315" t="s">
        <v>248</v>
      </c>
      <c r="E78" s="357">
        <v>25</v>
      </c>
      <c r="F78" s="297">
        <v>50917</v>
      </c>
      <c r="G78" s="297">
        <v>36696</v>
      </c>
      <c r="H78" s="303">
        <v>0</v>
      </c>
      <c r="I78" s="306">
        <v>0.27929799999999999</v>
      </c>
      <c r="J78" s="297">
        <v>36696</v>
      </c>
      <c r="K78" s="300">
        <v>917400</v>
      </c>
      <c r="L78" s="315" t="s">
        <v>1027</v>
      </c>
      <c r="M78" s="318">
        <v>2</v>
      </c>
      <c r="N78" s="294">
        <v>1</v>
      </c>
      <c r="O78" s="294">
        <v>1</v>
      </c>
      <c r="P78" s="294" t="s">
        <v>1028</v>
      </c>
      <c r="Q78" s="294">
        <v>1</v>
      </c>
      <c r="R78" s="294">
        <v>1</v>
      </c>
      <c r="S78" s="294">
        <v>1</v>
      </c>
      <c r="T78" s="294">
        <v>1</v>
      </c>
      <c r="U78" s="294">
        <v>1</v>
      </c>
      <c r="V78" s="294">
        <v>1</v>
      </c>
      <c r="W78" s="294">
        <v>1</v>
      </c>
      <c r="X78" s="294">
        <v>1</v>
      </c>
      <c r="Y78" s="294">
        <v>1</v>
      </c>
      <c r="Z78" s="294">
        <v>1</v>
      </c>
      <c r="AA78" s="294">
        <v>1</v>
      </c>
      <c r="AB78" s="294">
        <v>1</v>
      </c>
      <c r="AC78" s="294">
        <v>1</v>
      </c>
      <c r="AD78" s="294">
        <v>1</v>
      </c>
      <c r="AE78" s="294">
        <v>1</v>
      </c>
      <c r="AF78" s="294">
        <v>1</v>
      </c>
      <c r="AG78" s="294">
        <v>1</v>
      </c>
      <c r="AH78" s="294">
        <v>1</v>
      </c>
      <c r="AI78" s="294">
        <v>1</v>
      </c>
      <c r="AJ78" s="294">
        <v>1</v>
      </c>
      <c r="AK78" s="294">
        <v>1</v>
      </c>
    </row>
    <row r="79" spans="1:37" x14ac:dyDescent="0.25">
      <c r="A79" s="323"/>
      <c r="B79" s="316"/>
      <c r="C79" s="173" t="s">
        <v>1078</v>
      </c>
      <c r="D79" s="316"/>
      <c r="E79" s="358"/>
      <c r="F79" s="298"/>
      <c r="G79" s="298"/>
      <c r="H79" s="304"/>
      <c r="I79" s="307"/>
      <c r="J79" s="298"/>
      <c r="K79" s="301"/>
      <c r="L79" s="316"/>
      <c r="M79" s="319"/>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row>
    <row r="80" spans="1:37" x14ac:dyDescent="0.25">
      <c r="A80" s="323"/>
      <c r="B80" s="316"/>
      <c r="C80" s="173" t="s">
        <v>1082</v>
      </c>
      <c r="D80" s="316"/>
      <c r="E80" s="358"/>
      <c r="F80" s="298"/>
      <c r="G80" s="298"/>
      <c r="H80" s="304"/>
      <c r="I80" s="307"/>
      <c r="J80" s="298"/>
      <c r="K80" s="301"/>
      <c r="L80" s="316"/>
      <c r="M80" s="319"/>
      <c r="N80" s="295"/>
      <c r="O80" s="295"/>
      <c r="P80" s="295"/>
      <c r="Q80" s="295"/>
      <c r="R80" s="295"/>
      <c r="S80" s="295"/>
      <c r="T80" s="295"/>
      <c r="U80" s="295"/>
      <c r="V80" s="295"/>
      <c r="W80" s="295"/>
      <c r="X80" s="295"/>
      <c r="Y80" s="295"/>
      <c r="Z80" s="295"/>
      <c r="AA80" s="295"/>
      <c r="AB80" s="295"/>
      <c r="AC80" s="295"/>
      <c r="AD80" s="295"/>
      <c r="AE80" s="295"/>
      <c r="AF80" s="295"/>
      <c r="AG80" s="295"/>
      <c r="AH80" s="295"/>
      <c r="AI80" s="295"/>
      <c r="AJ80" s="295"/>
      <c r="AK80" s="295"/>
    </row>
    <row r="81" spans="1:37" ht="63.75" x14ac:dyDescent="0.25">
      <c r="A81" s="324"/>
      <c r="B81" s="317"/>
      <c r="C81" s="174" t="s">
        <v>1031</v>
      </c>
      <c r="D81" s="317"/>
      <c r="E81" s="359"/>
      <c r="F81" s="299"/>
      <c r="G81" s="299"/>
      <c r="H81" s="305"/>
      <c r="I81" s="308"/>
      <c r="J81" s="299"/>
      <c r="K81" s="302"/>
      <c r="L81" s="317"/>
      <c r="M81" s="320"/>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row>
    <row r="82" spans="1:37" ht="25.5" x14ac:dyDescent="0.25">
      <c r="A82" s="322">
        <v>51</v>
      </c>
      <c r="B82" s="315" t="s">
        <v>59</v>
      </c>
      <c r="C82" s="172" t="s">
        <v>1081</v>
      </c>
      <c r="D82" s="171" t="s">
        <v>1084</v>
      </c>
      <c r="E82" s="357">
        <v>25</v>
      </c>
      <c r="F82" s="297">
        <v>23775</v>
      </c>
      <c r="G82" s="297">
        <v>7364</v>
      </c>
      <c r="H82" s="303">
        <v>0</v>
      </c>
      <c r="I82" s="306">
        <v>0.69026299999999996</v>
      </c>
      <c r="J82" s="297">
        <v>7364</v>
      </c>
      <c r="K82" s="300">
        <v>184100</v>
      </c>
      <c r="L82" s="315" t="s">
        <v>1027</v>
      </c>
      <c r="M82" s="318">
        <v>2</v>
      </c>
      <c r="N82" s="294">
        <v>1</v>
      </c>
      <c r="O82" s="294">
        <v>1</v>
      </c>
      <c r="P82" s="294" t="s">
        <v>1028</v>
      </c>
      <c r="Q82" s="294">
        <v>1</v>
      </c>
      <c r="R82" s="294">
        <v>1</v>
      </c>
      <c r="S82" s="294">
        <v>1</v>
      </c>
      <c r="T82" s="294">
        <v>1</v>
      </c>
      <c r="U82" s="294">
        <v>1</v>
      </c>
      <c r="V82" s="294">
        <v>1</v>
      </c>
      <c r="W82" s="294">
        <v>1</v>
      </c>
      <c r="X82" s="294">
        <v>1</v>
      </c>
      <c r="Y82" s="294">
        <v>1</v>
      </c>
      <c r="Z82" s="294">
        <v>1</v>
      </c>
      <c r="AA82" s="294">
        <v>1</v>
      </c>
      <c r="AB82" s="294">
        <v>1</v>
      </c>
      <c r="AC82" s="294">
        <v>1</v>
      </c>
      <c r="AD82" s="294">
        <v>1</v>
      </c>
      <c r="AE82" s="294">
        <v>1</v>
      </c>
      <c r="AF82" s="294">
        <v>1</v>
      </c>
      <c r="AG82" s="294">
        <v>1</v>
      </c>
      <c r="AH82" s="294">
        <v>1</v>
      </c>
      <c r="AI82" s="294">
        <v>1</v>
      </c>
      <c r="AJ82" s="294">
        <v>1</v>
      </c>
      <c r="AK82" s="294">
        <v>1</v>
      </c>
    </row>
    <row r="83" spans="1:37" ht="51" x14ac:dyDescent="0.25">
      <c r="A83" s="323"/>
      <c r="B83" s="316"/>
      <c r="C83" s="173" t="s">
        <v>1078</v>
      </c>
      <c r="D83" s="175" t="s">
        <v>1085</v>
      </c>
      <c r="E83" s="358"/>
      <c r="F83" s="298"/>
      <c r="G83" s="298"/>
      <c r="H83" s="304"/>
      <c r="I83" s="307"/>
      <c r="J83" s="298"/>
      <c r="K83" s="301"/>
      <c r="L83" s="316"/>
      <c r="M83" s="319"/>
      <c r="N83" s="295"/>
      <c r="O83" s="295"/>
      <c r="P83" s="295"/>
      <c r="Q83" s="295"/>
      <c r="R83" s="295"/>
      <c r="S83" s="295"/>
      <c r="T83" s="295"/>
      <c r="U83" s="295"/>
      <c r="V83" s="295"/>
      <c r="W83" s="295"/>
      <c r="X83" s="295"/>
      <c r="Y83" s="295"/>
      <c r="Z83" s="295"/>
      <c r="AA83" s="295"/>
      <c r="AB83" s="295"/>
      <c r="AC83" s="295"/>
      <c r="AD83" s="295"/>
      <c r="AE83" s="295"/>
      <c r="AF83" s="295"/>
      <c r="AG83" s="295"/>
      <c r="AH83" s="295"/>
      <c r="AI83" s="295"/>
      <c r="AJ83" s="295"/>
      <c r="AK83" s="295"/>
    </row>
    <row r="84" spans="1:37" x14ac:dyDescent="0.25">
      <c r="A84" s="324"/>
      <c r="B84" s="317"/>
      <c r="C84" s="174" t="s">
        <v>1083</v>
      </c>
      <c r="D84" s="176"/>
      <c r="E84" s="359"/>
      <c r="F84" s="299"/>
      <c r="G84" s="299"/>
      <c r="H84" s="305"/>
      <c r="I84" s="308"/>
      <c r="J84" s="299"/>
      <c r="K84" s="302"/>
      <c r="L84" s="317"/>
      <c r="M84" s="320"/>
      <c r="N84" s="296"/>
      <c r="O84" s="296"/>
      <c r="P84" s="296"/>
      <c r="Q84" s="296"/>
      <c r="R84" s="296"/>
      <c r="S84" s="296"/>
      <c r="T84" s="296"/>
      <c r="U84" s="296"/>
      <c r="V84" s="296"/>
      <c r="W84" s="296"/>
      <c r="X84" s="296"/>
      <c r="Y84" s="296"/>
      <c r="Z84" s="296"/>
      <c r="AA84" s="296"/>
      <c r="AB84" s="296"/>
      <c r="AC84" s="296"/>
      <c r="AD84" s="296"/>
      <c r="AE84" s="296"/>
      <c r="AF84" s="296"/>
      <c r="AG84" s="296"/>
      <c r="AH84" s="296"/>
      <c r="AI84" s="296"/>
      <c r="AJ84" s="296"/>
      <c r="AK84" s="296"/>
    </row>
    <row r="85" spans="1:37" x14ac:dyDescent="0.25">
      <c r="A85" s="322">
        <v>52</v>
      </c>
      <c r="B85" s="315" t="s">
        <v>60</v>
      </c>
      <c r="C85" s="172" t="s">
        <v>1086</v>
      </c>
      <c r="D85" s="315" t="s">
        <v>248</v>
      </c>
      <c r="E85" s="357">
        <v>96</v>
      </c>
      <c r="F85" s="297">
        <v>11835</v>
      </c>
      <c r="G85" s="297">
        <v>6101</v>
      </c>
      <c r="H85" s="303">
        <v>0</v>
      </c>
      <c r="I85" s="306">
        <v>0.48449500000000001</v>
      </c>
      <c r="J85" s="297">
        <v>6101</v>
      </c>
      <c r="K85" s="300">
        <v>585696</v>
      </c>
      <c r="L85" s="315" t="s">
        <v>1027</v>
      </c>
      <c r="M85" s="318">
        <v>20</v>
      </c>
      <c r="N85" s="294">
        <v>10</v>
      </c>
      <c r="O85" s="294">
        <v>3</v>
      </c>
      <c r="P85" s="294" t="s">
        <v>1028</v>
      </c>
      <c r="Q85" s="294">
        <v>3</v>
      </c>
      <c r="R85" s="294">
        <v>3</v>
      </c>
      <c r="S85" s="294">
        <v>3</v>
      </c>
      <c r="T85" s="294">
        <v>3</v>
      </c>
      <c r="U85" s="294">
        <v>3</v>
      </c>
      <c r="V85" s="294">
        <v>3</v>
      </c>
      <c r="W85" s="294">
        <v>3</v>
      </c>
      <c r="X85" s="294">
        <v>3</v>
      </c>
      <c r="Y85" s="294">
        <v>3</v>
      </c>
      <c r="Z85" s="294">
        <v>3</v>
      </c>
      <c r="AA85" s="294">
        <v>3</v>
      </c>
      <c r="AB85" s="294">
        <v>3</v>
      </c>
      <c r="AC85" s="294">
        <v>3</v>
      </c>
      <c r="AD85" s="294">
        <v>3</v>
      </c>
      <c r="AE85" s="294">
        <v>3</v>
      </c>
      <c r="AF85" s="294">
        <v>3</v>
      </c>
      <c r="AG85" s="294">
        <v>3</v>
      </c>
      <c r="AH85" s="294">
        <v>3</v>
      </c>
      <c r="AI85" s="294">
        <v>3</v>
      </c>
      <c r="AJ85" s="294">
        <v>3</v>
      </c>
      <c r="AK85" s="294">
        <v>3</v>
      </c>
    </row>
    <row r="86" spans="1:37" x14ac:dyDescent="0.25">
      <c r="A86" s="324"/>
      <c r="B86" s="317"/>
      <c r="C86" s="174" t="s">
        <v>1087</v>
      </c>
      <c r="D86" s="317"/>
      <c r="E86" s="359"/>
      <c r="F86" s="299"/>
      <c r="G86" s="299"/>
      <c r="H86" s="305"/>
      <c r="I86" s="308"/>
      <c r="J86" s="299"/>
      <c r="K86" s="302"/>
      <c r="L86" s="317"/>
      <c r="M86" s="320"/>
      <c r="N86" s="296"/>
      <c r="O86" s="296"/>
      <c r="P86" s="296"/>
      <c r="Q86" s="296"/>
      <c r="R86" s="296"/>
      <c r="S86" s="296"/>
      <c r="T86" s="296"/>
      <c r="U86" s="296"/>
      <c r="V86" s="296"/>
      <c r="W86" s="296"/>
      <c r="X86" s="296"/>
      <c r="Y86" s="296"/>
      <c r="Z86" s="296"/>
      <c r="AA86" s="296"/>
      <c r="AB86" s="296"/>
      <c r="AC86" s="296"/>
      <c r="AD86" s="296"/>
      <c r="AE86" s="296"/>
      <c r="AF86" s="296"/>
      <c r="AG86" s="296"/>
      <c r="AH86" s="296"/>
      <c r="AI86" s="296"/>
      <c r="AJ86" s="296"/>
      <c r="AK86" s="296"/>
    </row>
    <row r="87" spans="1:37" ht="25.5" x14ac:dyDescent="0.25">
      <c r="A87" s="322">
        <v>54</v>
      </c>
      <c r="B87" s="315" t="s">
        <v>61</v>
      </c>
      <c r="C87" s="172" t="s">
        <v>1088</v>
      </c>
      <c r="D87" s="171" t="s">
        <v>1084</v>
      </c>
      <c r="E87" s="357">
        <v>96</v>
      </c>
      <c r="F87" s="297">
        <v>10730</v>
      </c>
      <c r="G87" s="297">
        <v>5099</v>
      </c>
      <c r="H87" s="303">
        <v>0</v>
      </c>
      <c r="I87" s="306">
        <v>0.52478999999999998</v>
      </c>
      <c r="J87" s="297">
        <v>5099</v>
      </c>
      <c r="K87" s="300">
        <v>489504</v>
      </c>
      <c r="L87" s="315" t="s">
        <v>1027</v>
      </c>
      <c r="M87" s="318">
        <v>20</v>
      </c>
      <c r="N87" s="294">
        <v>10</v>
      </c>
      <c r="O87" s="294">
        <v>3</v>
      </c>
      <c r="P87" s="294" t="s">
        <v>1028</v>
      </c>
      <c r="Q87" s="294">
        <v>3</v>
      </c>
      <c r="R87" s="294">
        <v>3</v>
      </c>
      <c r="S87" s="294">
        <v>3</v>
      </c>
      <c r="T87" s="294">
        <v>3</v>
      </c>
      <c r="U87" s="294">
        <v>3</v>
      </c>
      <c r="V87" s="294">
        <v>3</v>
      </c>
      <c r="W87" s="294">
        <v>3</v>
      </c>
      <c r="X87" s="294">
        <v>3</v>
      </c>
      <c r="Y87" s="294">
        <v>3</v>
      </c>
      <c r="Z87" s="294">
        <v>3</v>
      </c>
      <c r="AA87" s="294">
        <v>3</v>
      </c>
      <c r="AB87" s="294">
        <v>3</v>
      </c>
      <c r="AC87" s="294">
        <v>3</v>
      </c>
      <c r="AD87" s="294">
        <v>3</v>
      </c>
      <c r="AE87" s="294">
        <v>3</v>
      </c>
      <c r="AF87" s="294">
        <v>3</v>
      </c>
      <c r="AG87" s="294">
        <v>3</v>
      </c>
      <c r="AH87" s="294">
        <v>3</v>
      </c>
      <c r="AI87" s="294">
        <v>3</v>
      </c>
      <c r="AJ87" s="294">
        <v>3</v>
      </c>
      <c r="AK87" s="294">
        <v>3</v>
      </c>
    </row>
    <row r="88" spans="1:37" ht="51" x14ac:dyDescent="0.25">
      <c r="A88" s="323"/>
      <c r="B88" s="316"/>
      <c r="C88" s="173" t="s">
        <v>1089</v>
      </c>
      <c r="D88" s="175" t="s">
        <v>1085</v>
      </c>
      <c r="E88" s="358"/>
      <c r="F88" s="298"/>
      <c r="G88" s="298"/>
      <c r="H88" s="304"/>
      <c r="I88" s="307"/>
      <c r="J88" s="298"/>
      <c r="K88" s="301"/>
      <c r="L88" s="316"/>
      <c r="M88" s="319"/>
      <c r="N88" s="295"/>
      <c r="O88" s="295"/>
      <c r="P88" s="295"/>
      <c r="Q88" s="295"/>
      <c r="R88" s="295"/>
      <c r="S88" s="295"/>
      <c r="T88" s="295"/>
      <c r="U88" s="295"/>
      <c r="V88" s="295"/>
      <c r="W88" s="295"/>
      <c r="X88" s="295"/>
      <c r="Y88" s="295"/>
      <c r="Z88" s="295"/>
      <c r="AA88" s="295"/>
      <c r="AB88" s="295"/>
      <c r="AC88" s="295"/>
      <c r="AD88" s="295"/>
      <c r="AE88" s="295"/>
      <c r="AF88" s="295"/>
      <c r="AG88" s="295"/>
      <c r="AH88" s="295"/>
      <c r="AI88" s="295"/>
      <c r="AJ88" s="295"/>
      <c r="AK88" s="295"/>
    </row>
    <row r="89" spans="1:37" x14ac:dyDescent="0.25">
      <c r="A89" s="323"/>
      <c r="B89" s="316"/>
      <c r="C89" s="173" t="s">
        <v>1090</v>
      </c>
      <c r="D89" s="175"/>
      <c r="E89" s="358"/>
      <c r="F89" s="298"/>
      <c r="G89" s="298"/>
      <c r="H89" s="304"/>
      <c r="I89" s="307"/>
      <c r="J89" s="298"/>
      <c r="K89" s="301"/>
      <c r="L89" s="316"/>
      <c r="M89" s="319"/>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row>
    <row r="90" spans="1:37" ht="25.5" x14ac:dyDescent="0.25">
      <c r="A90" s="324"/>
      <c r="B90" s="317"/>
      <c r="C90" s="174" t="s">
        <v>1032</v>
      </c>
      <c r="D90" s="176"/>
      <c r="E90" s="359"/>
      <c r="F90" s="299"/>
      <c r="G90" s="299"/>
      <c r="H90" s="305"/>
      <c r="I90" s="308"/>
      <c r="J90" s="299"/>
      <c r="K90" s="302"/>
      <c r="L90" s="317"/>
      <c r="M90" s="320"/>
      <c r="N90" s="296"/>
      <c r="O90" s="296"/>
      <c r="P90" s="296"/>
      <c r="Q90" s="296"/>
      <c r="R90" s="296"/>
      <c r="S90" s="296"/>
      <c r="T90" s="296"/>
      <c r="U90" s="296"/>
      <c r="V90" s="296"/>
      <c r="W90" s="296"/>
      <c r="X90" s="296"/>
      <c r="Y90" s="296"/>
      <c r="Z90" s="296"/>
      <c r="AA90" s="296"/>
      <c r="AB90" s="296"/>
      <c r="AC90" s="296"/>
      <c r="AD90" s="296"/>
      <c r="AE90" s="296"/>
      <c r="AF90" s="296"/>
      <c r="AG90" s="296"/>
      <c r="AH90" s="296"/>
      <c r="AI90" s="296"/>
      <c r="AJ90" s="296"/>
      <c r="AK90" s="296"/>
    </row>
    <row r="91" spans="1:37" ht="25.5" x14ac:dyDescent="0.25">
      <c r="A91" s="322">
        <v>57</v>
      </c>
      <c r="B91" s="315" t="s">
        <v>62</v>
      </c>
      <c r="C91" s="172" t="s">
        <v>1091</v>
      </c>
      <c r="D91" s="315" t="s">
        <v>248</v>
      </c>
      <c r="E91" s="357">
        <v>25</v>
      </c>
      <c r="F91" s="297">
        <v>29035</v>
      </c>
      <c r="G91" s="297">
        <v>12201</v>
      </c>
      <c r="H91" s="303">
        <v>0</v>
      </c>
      <c r="I91" s="306">
        <v>0.57978300000000005</v>
      </c>
      <c r="J91" s="297">
        <v>12201</v>
      </c>
      <c r="K91" s="300">
        <v>305025</v>
      </c>
      <c r="L91" s="315" t="s">
        <v>1027</v>
      </c>
      <c r="M91" s="318">
        <v>2</v>
      </c>
      <c r="N91" s="294">
        <v>1</v>
      </c>
      <c r="O91" s="294">
        <v>1</v>
      </c>
      <c r="P91" s="294" t="s">
        <v>1028</v>
      </c>
      <c r="Q91" s="294">
        <v>1</v>
      </c>
      <c r="R91" s="294">
        <v>1</v>
      </c>
      <c r="S91" s="294">
        <v>1</v>
      </c>
      <c r="T91" s="294">
        <v>1</v>
      </c>
      <c r="U91" s="294">
        <v>1</v>
      </c>
      <c r="V91" s="294">
        <v>1</v>
      </c>
      <c r="W91" s="294">
        <v>1</v>
      </c>
      <c r="X91" s="294">
        <v>1</v>
      </c>
      <c r="Y91" s="294">
        <v>1</v>
      </c>
      <c r="Z91" s="294">
        <v>1</v>
      </c>
      <c r="AA91" s="294">
        <v>1</v>
      </c>
      <c r="AB91" s="294">
        <v>1</v>
      </c>
      <c r="AC91" s="294">
        <v>1</v>
      </c>
      <c r="AD91" s="294">
        <v>1</v>
      </c>
      <c r="AE91" s="294">
        <v>1</v>
      </c>
      <c r="AF91" s="294">
        <v>1</v>
      </c>
      <c r="AG91" s="294">
        <v>1</v>
      </c>
      <c r="AH91" s="294">
        <v>1</v>
      </c>
      <c r="AI91" s="294">
        <v>1</v>
      </c>
      <c r="AJ91" s="294">
        <v>1</v>
      </c>
      <c r="AK91" s="294">
        <v>1</v>
      </c>
    </row>
    <row r="92" spans="1:37" x14ac:dyDescent="0.25">
      <c r="A92" s="324"/>
      <c r="B92" s="317"/>
      <c r="C92" s="174" t="s">
        <v>1092</v>
      </c>
      <c r="D92" s="317"/>
      <c r="E92" s="359"/>
      <c r="F92" s="299"/>
      <c r="G92" s="299"/>
      <c r="H92" s="305"/>
      <c r="I92" s="308"/>
      <c r="J92" s="299"/>
      <c r="K92" s="302"/>
      <c r="L92" s="317"/>
      <c r="M92" s="320"/>
      <c r="N92" s="296"/>
      <c r="O92" s="296"/>
      <c r="P92" s="296"/>
      <c r="Q92" s="296"/>
      <c r="R92" s="296"/>
      <c r="S92" s="296"/>
      <c r="T92" s="296"/>
      <c r="U92" s="296"/>
      <c r="V92" s="296"/>
      <c r="W92" s="296"/>
      <c r="X92" s="296"/>
      <c r="Y92" s="296"/>
      <c r="Z92" s="296"/>
      <c r="AA92" s="296"/>
      <c r="AB92" s="296"/>
      <c r="AC92" s="296"/>
      <c r="AD92" s="296"/>
      <c r="AE92" s="296"/>
      <c r="AF92" s="296"/>
      <c r="AG92" s="296"/>
      <c r="AH92" s="296"/>
      <c r="AI92" s="296"/>
      <c r="AJ92" s="296"/>
      <c r="AK92" s="296"/>
    </row>
    <row r="93" spans="1:37" x14ac:dyDescent="0.25">
      <c r="A93" s="322">
        <v>59</v>
      </c>
      <c r="B93" s="315" t="s">
        <v>126</v>
      </c>
      <c r="C93" s="172" t="s">
        <v>1093</v>
      </c>
      <c r="D93" s="315" t="s">
        <v>280</v>
      </c>
      <c r="E93" s="357">
        <v>4</v>
      </c>
      <c r="F93" s="297">
        <v>14728</v>
      </c>
      <c r="G93" s="297">
        <v>5260</v>
      </c>
      <c r="H93" s="303">
        <v>0</v>
      </c>
      <c r="I93" s="306">
        <v>0.64285700000000001</v>
      </c>
      <c r="J93" s="297">
        <v>5260</v>
      </c>
      <c r="K93" s="300">
        <v>21040</v>
      </c>
      <c r="L93" s="315" t="s">
        <v>1027</v>
      </c>
      <c r="M93" s="318">
        <v>4</v>
      </c>
      <c r="N93" s="294" t="s">
        <v>1028</v>
      </c>
      <c r="O93" s="294" t="s">
        <v>1028</v>
      </c>
      <c r="P93" s="294" t="s">
        <v>1028</v>
      </c>
      <c r="Q93" s="294" t="s">
        <v>1028</v>
      </c>
      <c r="R93" s="294" t="s">
        <v>1028</v>
      </c>
      <c r="S93" s="294" t="s">
        <v>1028</v>
      </c>
      <c r="T93" s="294" t="s">
        <v>1028</v>
      </c>
      <c r="U93" s="294" t="s">
        <v>1028</v>
      </c>
      <c r="V93" s="294" t="s">
        <v>1028</v>
      </c>
      <c r="W93" s="294" t="s">
        <v>1028</v>
      </c>
      <c r="X93" s="294" t="s">
        <v>1028</v>
      </c>
      <c r="Y93" s="294" t="s">
        <v>1028</v>
      </c>
      <c r="Z93" s="294" t="s">
        <v>1028</v>
      </c>
      <c r="AA93" s="294" t="s">
        <v>1028</v>
      </c>
      <c r="AB93" s="294" t="s">
        <v>1028</v>
      </c>
      <c r="AC93" s="294" t="s">
        <v>1028</v>
      </c>
      <c r="AD93" s="294" t="s">
        <v>1028</v>
      </c>
      <c r="AE93" s="294" t="s">
        <v>1028</v>
      </c>
      <c r="AF93" s="294" t="s">
        <v>1028</v>
      </c>
      <c r="AG93" s="294" t="s">
        <v>1028</v>
      </c>
      <c r="AH93" s="294" t="s">
        <v>1028</v>
      </c>
      <c r="AI93" s="294" t="s">
        <v>1028</v>
      </c>
      <c r="AJ93" s="294" t="s">
        <v>1028</v>
      </c>
      <c r="AK93" s="294" t="s">
        <v>1028</v>
      </c>
    </row>
    <row r="94" spans="1:37" x14ac:dyDescent="0.25">
      <c r="A94" s="323"/>
      <c r="B94" s="316"/>
      <c r="C94" s="173" t="s">
        <v>1094</v>
      </c>
      <c r="D94" s="316"/>
      <c r="E94" s="358"/>
      <c r="F94" s="298"/>
      <c r="G94" s="298"/>
      <c r="H94" s="304"/>
      <c r="I94" s="307"/>
      <c r="J94" s="298"/>
      <c r="K94" s="301"/>
      <c r="L94" s="316"/>
      <c r="M94" s="319"/>
      <c r="N94" s="295"/>
      <c r="O94" s="295"/>
      <c r="P94" s="295"/>
      <c r="Q94" s="295"/>
      <c r="R94" s="295"/>
      <c r="S94" s="295"/>
      <c r="T94" s="295"/>
      <c r="U94" s="295"/>
      <c r="V94" s="295"/>
      <c r="W94" s="295"/>
      <c r="X94" s="295"/>
      <c r="Y94" s="295"/>
      <c r="Z94" s="295"/>
      <c r="AA94" s="295"/>
      <c r="AB94" s="295"/>
      <c r="AC94" s="295"/>
      <c r="AD94" s="295"/>
      <c r="AE94" s="295"/>
      <c r="AF94" s="295"/>
      <c r="AG94" s="295"/>
      <c r="AH94" s="295"/>
      <c r="AI94" s="295"/>
      <c r="AJ94" s="295"/>
      <c r="AK94" s="295"/>
    </row>
    <row r="95" spans="1:37" ht="38.25" x14ac:dyDescent="0.25">
      <c r="A95" s="324"/>
      <c r="B95" s="317"/>
      <c r="C95" s="174" t="s">
        <v>1068</v>
      </c>
      <c r="D95" s="317"/>
      <c r="E95" s="359"/>
      <c r="F95" s="299"/>
      <c r="G95" s="299"/>
      <c r="H95" s="305"/>
      <c r="I95" s="308"/>
      <c r="J95" s="299"/>
      <c r="K95" s="302"/>
      <c r="L95" s="317"/>
      <c r="M95" s="320"/>
      <c r="N95" s="296"/>
      <c r="O95" s="296"/>
      <c r="P95" s="296"/>
      <c r="Q95" s="296"/>
      <c r="R95" s="296"/>
      <c r="S95" s="296"/>
      <c r="T95" s="296"/>
      <c r="U95" s="296"/>
      <c r="V95" s="296"/>
      <c r="W95" s="296"/>
      <c r="X95" s="296"/>
      <c r="Y95" s="296"/>
      <c r="Z95" s="296"/>
      <c r="AA95" s="296"/>
      <c r="AB95" s="296"/>
      <c r="AC95" s="296"/>
      <c r="AD95" s="296"/>
      <c r="AE95" s="296"/>
      <c r="AF95" s="296"/>
      <c r="AG95" s="296"/>
      <c r="AH95" s="296"/>
      <c r="AI95" s="296"/>
      <c r="AJ95" s="296"/>
      <c r="AK95" s="296"/>
    </row>
    <row r="96" spans="1:37" ht="51" x14ac:dyDescent="0.25">
      <c r="A96" s="322">
        <v>62</v>
      </c>
      <c r="B96" s="315" t="s">
        <v>63</v>
      </c>
      <c r="C96" s="172" t="s">
        <v>1095</v>
      </c>
      <c r="D96" s="171" t="s">
        <v>1069</v>
      </c>
      <c r="E96" s="357">
        <v>25</v>
      </c>
      <c r="F96" s="297">
        <v>10678</v>
      </c>
      <c r="G96" s="297">
        <v>4917</v>
      </c>
      <c r="H96" s="303">
        <v>0</v>
      </c>
      <c r="I96" s="306">
        <v>0.53952100000000003</v>
      </c>
      <c r="J96" s="297">
        <v>4917</v>
      </c>
      <c r="K96" s="300">
        <v>122925</v>
      </c>
      <c r="L96" s="315" t="s">
        <v>1027</v>
      </c>
      <c r="M96" s="318">
        <v>2</v>
      </c>
      <c r="N96" s="294">
        <v>1</v>
      </c>
      <c r="O96" s="294">
        <v>1</v>
      </c>
      <c r="P96" s="294" t="s">
        <v>1028</v>
      </c>
      <c r="Q96" s="294">
        <v>1</v>
      </c>
      <c r="R96" s="294">
        <v>1</v>
      </c>
      <c r="S96" s="294">
        <v>1</v>
      </c>
      <c r="T96" s="294">
        <v>1</v>
      </c>
      <c r="U96" s="294">
        <v>1</v>
      </c>
      <c r="V96" s="294">
        <v>1</v>
      </c>
      <c r="W96" s="294">
        <v>1</v>
      </c>
      <c r="X96" s="294">
        <v>1</v>
      </c>
      <c r="Y96" s="294">
        <v>1</v>
      </c>
      <c r="Z96" s="294">
        <v>1</v>
      </c>
      <c r="AA96" s="294">
        <v>1</v>
      </c>
      <c r="AB96" s="294">
        <v>1</v>
      </c>
      <c r="AC96" s="294">
        <v>1</v>
      </c>
      <c r="AD96" s="294">
        <v>1</v>
      </c>
      <c r="AE96" s="294">
        <v>1</v>
      </c>
      <c r="AF96" s="294">
        <v>1</v>
      </c>
      <c r="AG96" s="294">
        <v>1</v>
      </c>
      <c r="AH96" s="294">
        <v>1</v>
      </c>
      <c r="AI96" s="294">
        <v>1</v>
      </c>
      <c r="AJ96" s="294">
        <v>1</v>
      </c>
      <c r="AK96" s="294">
        <v>1</v>
      </c>
    </row>
    <row r="97" spans="1:37" ht="25.5" x14ac:dyDescent="0.25">
      <c r="A97" s="323"/>
      <c r="B97" s="316"/>
      <c r="C97" s="173" t="s">
        <v>1096</v>
      </c>
      <c r="D97" s="175" t="s">
        <v>1070</v>
      </c>
      <c r="E97" s="358"/>
      <c r="F97" s="298"/>
      <c r="G97" s="298"/>
      <c r="H97" s="304"/>
      <c r="I97" s="307"/>
      <c r="J97" s="298"/>
      <c r="K97" s="301"/>
      <c r="L97" s="316"/>
      <c r="M97" s="319"/>
      <c r="N97" s="295"/>
      <c r="O97" s="295"/>
      <c r="P97" s="295"/>
      <c r="Q97" s="295"/>
      <c r="R97" s="295"/>
      <c r="S97" s="295"/>
      <c r="T97" s="295"/>
      <c r="U97" s="295"/>
      <c r="V97" s="295"/>
      <c r="W97" s="295"/>
      <c r="X97" s="295"/>
      <c r="Y97" s="295"/>
      <c r="Z97" s="295"/>
      <c r="AA97" s="295"/>
      <c r="AB97" s="295"/>
      <c r="AC97" s="295"/>
      <c r="AD97" s="295"/>
      <c r="AE97" s="295"/>
      <c r="AF97" s="295"/>
      <c r="AG97" s="295"/>
      <c r="AH97" s="295"/>
      <c r="AI97" s="295"/>
      <c r="AJ97" s="295"/>
      <c r="AK97" s="295"/>
    </row>
    <row r="98" spans="1:37" x14ac:dyDescent="0.25">
      <c r="A98" s="323"/>
      <c r="B98" s="316"/>
      <c r="C98" s="173" t="s">
        <v>1097</v>
      </c>
      <c r="D98" s="175"/>
      <c r="E98" s="358"/>
      <c r="F98" s="298"/>
      <c r="G98" s="298"/>
      <c r="H98" s="304"/>
      <c r="I98" s="307"/>
      <c r="J98" s="298"/>
      <c r="K98" s="301"/>
      <c r="L98" s="316"/>
      <c r="M98" s="319"/>
      <c r="N98" s="295"/>
      <c r="O98" s="295"/>
      <c r="P98" s="295"/>
      <c r="Q98" s="295"/>
      <c r="R98" s="295"/>
      <c r="S98" s="295"/>
      <c r="T98" s="295"/>
      <c r="U98" s="295"/>
      <c r="V98" s="295"/>
      <c r="W98" s="295"/>
      <c r="X98" s="295"/>
      <c r="Y98" s="295"/>
      <c r="Z98" s="295"/>
      <c r="AA98" s="295"/>
      <c r="AB98" s="295"/>
      <c r="AC98" s="295"/>
      <c r="AD98" s="295"/>
      <c r="AE98" s="295"/>
      <c r="AF98" s="295"/>
      <c r="AG98" s="295"/>
      <c r="AH98" s="295"/>
      <c r="AI98" s="295"/>
      <c r="AJ98" s="295"/>
      <c r="AK98" s="295"/>
    </row>
    <row r="99" spans="1:37" ht="63.75" x14ac:dyDescent="0.25">
      <c r="A99" s="324"/>
      <c r="B99" s="317"/>
      <c r="C99" s="174" t="s">
        <v>1031</v>
      </c>
      <c r="D99" s="176"/>
      <c r="E99" s="359"/>
      <c r="F99" s="299"/>
      <c r="G99" s="299"/>
      <c r="H99" s="305"/>
      <c r="I99" s="308"/>
      <c r="J99" s="299"/>
      <c r="K99" s="302"/>
      <c r="L99" s="317"/>
      <c r="M99" s="320"/>
      <c r="N99" s="296"/>
      <c r="O99" s="296"/>
      <c r="P99" s="296"/>
      <c r="Q99" s="296"/>
      <c r="R99" s="296"/>
      <c r="S99" s="296"/>
      <c r="T99" s="296"/>
      <c r="U99" s="296"/>
      <c r="V99" s="296"/>
      <c r="W99" s="296"/>
      <c r="X99" s="296"/>
      <c r="Y99" s="296"/>
      <c r="Z99" s="296"/>
      <c r="AA99" s="296"/>
      <c r="AB99" s="296"/>
      <c r="AC99" s="296"/>
      <c r="AD99" s="296"/>
      <c r="AE99" s="296"/>
      <c r="AF99" s="296"/>
      <c r="AG99" s="296"/>
      <c r="AH99" s="296"/>
      <c r="AI99" s="296"/>
      <c r="AJ99" s="296"/>
      <c r="AK99" s="296"/>
    </row>
    <row r="100" spans="1:37" x14ac:dyDescent="0.25">
      <c r="A100" s="322">
        <v>63</v>
      </c>
      <c r="B100" s="315" t="s">
        <v>64</v>
      </c>
      <c r="C100" s="180" t="s">
        <v>1095</v>
      </c>
      <c r="D100" s="315" t="s">
        <v>283</v>
      </c>
      <c r="E100" s="357">
        <v>25</v>
      </c>
      <c r="F100" s="297">
        <v>12098</v>
      </c>
      <c r="G100" s="297">
        <v>7890</v>
      </c>
      <c r="H100" s="303">
        <v>0</v>
      </c>
      <c r="I100" s="306">
        <v>0.34782600000000002</v>
      </c>
      <c r="J100" s="297">
        <v>7890</v>
      </c>
      <c r="K100" s="300">
        <v>197250</v>
      </c>
      <c r="L100" s="315" t="s">
        <v>1027</v>
      </c>
      <c r="M100" s="318">
        <v>2</v>
      </c>
      <c r="N100" s="294">
        <v>1</v>
      </c>
      <c r="O100" s="294">
        <v>1</v>
      </c>
      <c r="P100" s="294" t="s">
        <v>1028</v>
      </c>
      <c r="Q100" s="294">
        <v>1</v>
      </c>
      <c r="R100" s="294">
        <v>1</v>
      </c>
      <c r="S100" s="294">
        <v>1</v>
      </c>
      <c r="T100" s="294">
        <v>1</v>
      </c>
      <c r="U100" s="294">
        <v>1</v>
      </c>
      <c r="V100" s="294">
        <v>1</v>
      </c>
      <c r="W100" s="294">
        <v>1</v>
      </c>
      <c r="X100" s="294">
        <v>1</v>
      </c>
      <c r="Y100" s="294">
        <v>1</v>
      </c>
      <c r="Z100" s="294">
        <v>1</v>
      </c>
      <c r="AA100" s="294">
        <v>1</v>
      </c>
      <c r="AB100" s="294">
        <v>1</v>
      </c>
      <c r="AC100" s="294">
        <v>1</v>
      </c>
      <c r="AD100" s="294">
        <v>1</v>
      </c>
      <c r="AE100" s="294">
        <v>1</v>
      </c>
      <c r="AF100" s="294">
        <v>1</v>
      </c>
      <c r="AG100" s="294">
        <v>1</v>
      </c>
      <c r="AH100" s="294">
        <v>1</v>
      </c>
      <c r="AI100" s="294">
        <v>1</v>
      </c>
      <c r="AJ100" s="294">
        <v>1</v>
      </c>
      <c r="AK100" s="294">
        <v>1</v>
      </c>
    </row>
    <row r="101" spans="1:37" x14ac:dyDescent="0.25">
      <c r="A101" s="323"/>
      <c r="B101" s="316"/>
      <c r="C101" s="181" t="s">
        <v>1096</v>
      </c>
      <c r="D101" s="316"/>
      <c r="E101" s="358"/>
      <c r="F101" s="298"/>
      <c r="G101" s="298"/>
      <c r="H101" s="304"/>
      <c r="I101" s="307"/>
      <c r="J101" s="298"/>
      <c r="K101" s="301"/>
      <c r="L101" s="316"/>
      <c r="M101" s="319"/>
      <c r="N101" s="295"/>
      <c r="O101" s="295"/>
      <c r="P101" s="295"/>
      <c r="Q101" s="295"/>
      <c r="R101" s="295"/>
      <c r="S101" s="295"/>
      <c r="T101" s="295"/>
      <c r="U101" s="295"/>
      <c r="V101" s="295"/>
      <c r="W101" s="295"/>
      <c r="X101" s="295"/>
      <c r="Y101" s="295"/>
      <c r="Z101" s="295"/>
      <c r="AA101" s="295"/>
      <c r="AB101" s="295"/>
      <c r="AC101" s="295"/>
      <c r="AD101" s="295"/>
      <c r="AE101" s="295"/>
      <c r="AF101" s="295"/>
      <c r="AG101" s="295"/>
      <c r="AH101" s="295"/>
      <c r="AI101" s="295"/>
      <c r="AJ101" s="295"/>
      <c r="AK101" s="295"/>
    </row>
    <row r="102" spans="1:37" x14ac:dyDescent="0.25">
      <c r="A102" s="323"/>
      <c r="B102" s="316"/>
      <c r="C102" s="181" t="s">
        <v>1098</v>
      </c>
      <c r="D102" s="316"/>
      <c r="E102" s="358"/>
      <c r="F102" s="298"/>
      <c r="G102" s="298"/>
      <c r="H102" s="304"/>
      <c r="I102" s="307"/>
      <c r="J102" s="298"/>
      <c r="K102" s="301"/>
      <c r="L102" s="316"/>
      <c r="M102" s="319"/>
      <c r="N102" s="295"/>
      <c r="O102" s="295"/>
      <c r="P102" s="295"/>
      <c r="Q102" s="295"/>
      <c r="R102" s="295"/>
      <c r="S102" s="295"/>
      <c r="T102" s="295"/>
      <c r="U102" s="295"/>
      <c r="V102" s="295"/>
      <c r="W102" s="295"/>
      <c r="X102" s="295"/>
      <c r="Y102" s="295"/>
      <c r="Z102" s="295"/>
      <c r="AA102" s="295"/>
      <c r="AB102" s="295"/>
      <c r="AC102" s="295"/>
      <c r="AD102" s="295"/>
      <c r="AE102" s="295"/>
      <c r="AF102" s="295"/>
      <c r="AG102" s="295"/>
      <c r="AH102" s="295"/>
      <c r="AI102" s="295"/>
      <c r="AJ102" s="295"/>
      <c r="AK102" s="295"/>
    </row>
    <row r="103" spans="1:37" x14ac:dyDescent="0.25">
      <c r="A103" s="323"/>
      <c r="B103" s="316"/>
      <c r="C103" s="181" t="s">
        <v>1099</v>
      </c>
      <c r="D103" s="316"/>
      <c r="E103" s="358"/>
      <c r="F103" s="298"/>
      <c r="G103" s="298"/>
      <c r="H103" s="304"/>
      <c r="I103" s="307"/>
      <c r="J103" s="298"/>
      <c r="K103" s="301"/>
      <c r="L103" s="316"/>
      <c r="M103" s="319"/>
      <c r="N103" s="295"/>
      <c r="O103" s="295"/>
      <c r="P103" s="295"/>
      <c r="Q103" s="295"/>
      <c r="R103" s="295"/>
      <c r="S103" s="295"/>
      <c r="T103" s="295"/>
      <c r="U103" s="295"/>
      <c r="V103" s="295"/>
      <c r="W103" s="295"/>
      <c r="X103" s="295"/>
      <c r="Y103" s="295"/>
      <c r="Z103" s="295"/>
      <c r="AA103" s="295"/>
      <c r="AB103" s="295"/>
      <c r="AC103" s="295"/>
      <c r="AD103" s="295"/>
      <c r="AE103" s="295"/>
      <c r="AF103" s="295"/>
      <c r="AG103" s="295"/>
      <c r="AH103" s="295"/>
      <c r="AI103" s="295"/>
      <c r="AJ103" s="295"/>
      <c r="AK103" s="295"/>
    </row>
    <row r="104" spans="1:37" ht="42" customHeight="1" x14ac:dyDescent="0.25">
      <c r="A104" s="323"/>
      <c r="B104" s="316"/>
      <c r="C104" s="181" t="s">
        <v>1100</v>
      </c>
      <c r="D104" s="316"/>
      <c r="E104" s="358"/>
      <c r="F104" s="298"/>
      <c r="G104" s="298"/>
      <c r="H104" s="304"/>
      <c r="I104" s="307"/>
      <c r="J104" s="298"/>
      <c r="K104" s="301"/>
      <c r="L104" s="316"/>
      <c r="M104" s="319"/>
      <c r="N104" s="295"/>
      <c r="O104" s="295"/>
      <c r="P104" s="295"/>
      <c r="Q104" s="295"/>
      <c r="R104" s="295"/>
      <c r="S104" s="295"/>
      <c r="T104" s="295"/>
      <c r="U104" s="295"/>
      <c r="V104" s="295"/>
      <c r="W104" s="295"/>
      <c r="X104" s="295"/>
      <c r="Y104" s="295"/>
      <c r="Z104" s="295"/>
      <c r="AA104" s="295"/>
      <c r="AB104" s="295"/>
      <c r="AC104" s="295"/>
      <c r="AD104" s="295"/>
      <c r="AE104" s="295"/>
      <c r="AF104" s="295"/>
      <c r="AG104" s="295"/>
      <c r="AH104" s="295"/>
      <c r="AI104" s="295"/>
      <c r="AJ104" s="295"/>
      <c r="AK104" s="295"/>
    </row>
    <row r="105" spans="1:37" ht="27.95" customHeight="1" x14ac:dyDescent="0.25">
      <c r="A105" s="324"/>
      <c r="B105" s="317"/>
      <c r="C105" s="182" t="s">
        <v>1050</v>
      </c>
      <c r="D105" s="317"/>
      <c r="E105" s="359"/>
      <c r="F105" s="299"/>
      <c r="G105" s="299"/>
      <c r="H105" s="305"/>
      <c r="I105" s="308"/>
      <c r="J105" s="299"/>
      <c r="K105" s="302"/>
      <c r="L105" s="317"/>
      <c r="M105" s="320"/>
      <c r="N105" s="296"/>
      <c r="O105" s="296"/>
      <c r="P105" s="296"/>
      <c r="Q105" s="296"/>
      <c r="R105" s="296"/>
      <c r="S105" s="296"/>
      <c r="T105" s="296"/>
      <c r="U105" s="296"/>
      <c r="V105" s="296"/>
      <c r="W105" s="296"/>
      <c r="X105" s="296"/>
      <c r="Y105" s="296"/>
      <c r="Z105" s="296"/>
      <c r="AA105" s="296"/>
      <c r="AB105" s="296"/>
      <c r="AC105" s="296"/>
      <c r="AD105" s="296"/>
      <c r="AE105" s="296"/>
      <c r="AF105" s="296"/>
      <c r="AG105" s="296"/>
      <c r="AH105" s="296"/>
      <c r="AI105" s="296"/>
      <c r="AJ105" s="296"/>
      <c r="AK105" s="296"/>
    </row>
    <row r="106" spans="1:37" ht="76.5" x14ac:dyDescent="0.25">
      <c r="A106" s="322">
        <v>64</v>
      </c>
      <c r="B106" s="315" t="s">
        <v>65</v>
      </c>
      <c r="C106" s="180" t="s">
        <v>1101</v>
      </c>
      <c r="D106" s="171" t="s">
        <v>1105</v>
      </c>
      <c r="E106" s="357">
        <v>25</v>
      </c>
      <c r="F106" s="297">
        <v>21566</v>
      </c>
      <c r="G106" s="297">
        <v>13150</v>
      </c>
      <c r="H106" s="303">
        <v>0</v>
      </c>
      <c r="I106" s="306">
        <v>0.39024399999999998</v>
      </c>
      <c r="J106" s="297">
        <v>13150</v>
      </c>
      <c r="K106" s="300">
        <v>328750</v>
      </c>
      <c r="L106" s="315" t="s">
        <v>1027</v>
      </c>
      <c r="M106" s="318">
        <v>2</v>
      </c>
      <c r="N106" s="294">
        <v>1</v>
      </c>
      <c r="O106" s="294">
        <v>1</v>
      </c>
      <c r="P106" s="294" t="s">
        <v>1028</v>
      </c>
      <c r="Q106" s="294">
        <v>1</v>
      </c>
      <c r="R106" s="294">
        <v>1</v>
      </c>
      <c r="S106" s="294">
        <v>1</v>
      </c>
      <c r="T106" s="294">
        <v>1</v>
      </c>
      <c r="U106" s="294">
        <v>1</v>
      </c>
      <c r="V106" s="294">
        <v>1</v>
      </c>
      <c r="W106" s="294">
        <v>1</v>
      </c>
      <c r="X106" s="294">
        <v>1</v>
      </c>
      <c r="Y106" s="294">
        <v>1</v>
      </c>
      <c r="Z106" s="294">
        <v>1</v>
      </c>
      <c r="AA106" s="294">
        <v>1</v>
      </c>
      <c r="AB106" s="294">
        <v>1</v>
      </c>
      <c r="AC106" s="294">
        <v>1</v>
      </c>
      <c r="AD106" s="294">
        <v>1</v>
      </c>
      <c r="AE106" s="294">
        <v>1</v>
      </c>
      <c r="AF106" s="294">
        <v>1</v>
      </c>
      <c r="AG106" s="294">
        <v>1</v>
      </c>
      <c r="AH106" s="294">
        <v>1</v>
      </c>
      <c r="AI106" s="294">
        <v>1</v>
      </c>
      <c r="AJ106" s="294">
        <v>1</v>
      </c>
      <c r="AK106" s="294">
        <v>1</v>
      </c>
    </row>
    <row r="107" spans="1:37" ht="25.5" x14ac:dyDescent="0.25">
      <c r="A107" s="323"/>
      <c r="B107" s="316"/>
      <c r="C107" s="181" t="s">
        <v>1102</v>
      </c>
      <c r="D107" s="175" t="s">
        <v>1106</v>
      </c>
      <c r="E107" s="358"/>
      <c r="F107" s="298"/>
      <c r="G107" s="298"/>
      <c r="H107" s="304"/>
      <c r="I107" s="307"/>
      <c r="J107" s="298"/>
      <c r="K107" s="301"/>
      <c r="L107" s="316"/>
      <c r="M107" s="319"/>
      <c r="N107" s="295"/>
      <c r="O107" s="295"/>
      <c r="P107" s="295"/>
      <c r="Q107" s="295"/>
      <c r="R107" s="295"/>
      <c r="S107" s="295"/>
      <c r="T107" s="295"/>
      <c r="U107" s="295"/>
      <c r="V107" s="295"/>
      <c r="W107" s="295"/>
      <c r="X107" s="295"/>
      <c r="Y107" s="295"/>
      <c r="Z107" s="295"/>
      <c r="AA107" s="295"/>
      <c r="AB107" s="295"/>
      <c r="AC107" s="295"/>
      <c r="AD107" s="295"/>
      <c r="AE107" s="295"/>
      <c r="AF107" s="295"/>
      <c r="AG107" s="295"/>
      <c r="AH107" s="295"/>
      <c r="AI107" s="295"/>
      <c r="AJ107" s="295"/>
      <c r="AK107" s="295"/>
    </row>
    <row r="108" spans="1:37" ht="43.5" customHeight="1" x14ac:dyDescent="0.25">
      <c r="A108" s="323"/>
      <c r="B108" s="316"/>
      <c r="C108" s="181" t="s">
        <v>1103</v>
      </c>
      <c r="D108" s="175"/>
      <c r="E108" s="358"/>
      <c r="F108" s="298"/>
      <c r="G108" s="298"/>
      <c r="H108" s="304"/>
      <c r="I108" s="307"/>
      <c r="J108" s="298"/>
      <c r="K108" s="301"/>
      <c r="L108" s="316"/>
      <c r="M108" s="319"/>
      <c r="N108" s="295"/>
      <c r="O108" s="295"/>
      <c r="P108" s="295"/>
      <c r="Q108" s="295"/>
      <c r="R108" s="295"/>
      <c r="S108" s="295"/>
      <c r="T108" s="295"/>
      <c r="U108" s="295"/>
      <c r="V108" s="295"/>
      <c r="W108" s="295"/>
      <c r="X108" s="295"/>
      <c r="Y108" s="295"/>
      <c r="Z108" s="295"/>
      <c r="AA108" s="295"/>
      <c r="AB108" s="295"/>
      <c r="AC108" s="295"/>
      <c r="AD108" s="295"/>
      <c r="AE108" s="295"/>
      <c r="AF108" s="295"/>
      <c r="AG108" s="295"/>
      <c r="AH108" s="295"/>
      <c r="AI108" s="295"/>
      <c r="AJ108" s="295"/>
      <c r="AK108" s="295"/>
    </row>
    <row r="109" spans="1:37" ht="15.6" customHeight="1" x14ac:dyDescent="0.25">
      <c r="A109" s="323"/>
      <c r="B109" s="316"/>
      <c r="C109" s="181" t="s">
        <v>1104</v>
      </c>
      <c r="D109" s="175"/>
      <c r="E109" s="358"/>
      <c r="F109" s="298"/>
      <c r="G109" s="298"/>
      <c r="H109" s="304"/>
      <c r="I109" s="307"/>
      <c r="J109" s="298"/>
      <c r="K109" s="301"/>
      <c r="L109" s="316"/>
      <c r="M109" s="319"/>
      <c r="N109" s="295"/>
      <c r="O109" s="295"/>
      <c r="P109" s="295"/>
      <c r="Q109" s="295"/>
      <c r="R109" s="295"/>
      <c r="S109" s="295"/>
      <c r="T109" s="295"/>
      <c r="U109" s="295"/>
      <c r="V109" s="295"/>
      <c r="W109" s="295"/>
      <c r="X109" s="295"/>
      <c r="Y109" s="295"/>
      <c r="Z109" s="295"/>
      <c r="AA109" s="295"/>
      <c r="AB109" s="295"/>
      <c r="AC109" s="295"/>
      <c r="AD109" s="295"/>
      <c r="AE109" s="295"/>
      <c r="AF109" s="295"/>
      <c r="AG109" s="295"/>
      <c r="AH109" s="295"/>
      <c r="AI109" s="295"/>
      <c r="AJ109" s="295"/>
      <c r="AK109" s="295"/>
    </row>
    <row r="110" spans="1:37" ht="24.95" customHeight="1" x14ac:dyDescent="0.25">
      <c r="A110" s="324"/>
      <c r="B110" s="317"/>
      <c r="C110" s="182" t="s">
        <v>1068</v>
      </c>
      <c r="D110" s="176"/>
      <c r="E110" s="359"/>
      <c r="F110" s="299"/>
      <c r="G110" s="299"/>
      <c r="H110" s="305"/>
      <c r="I110" s="308"/>
      <c r="J110" s="299"/>
      <c r="K110" s="302"/>
      <c r="L110" s="317"/>
      <c r="M110" s="320"/>
      <c r="N110" s="296"/>
      <c r="O110" s="296"/>
      <c r="P110" s="296"/>
      <c r="Q110" s="296"/>
      <c r="R110" s="296"/>
      <c r="S110" s="296"/>
      <c r="T110" s="296"/>
      <c r="U110" s="296"/>
      <c r="V110" s="296"/>
      <c r="W110" s="296"/>
      <c r="X110" s="296"/>
      <c r="Y110" s="296"/>
      <c r="Z110" s="296"/>
      <c r="AA110" s="296"/>
      <c r="AB110" s="296"/>
      <c r="AC110" s="296"/>
      <c r="AD110" s="296"/>
      <c r="AE110" s="296"/>
      <c r="AF110" s="296"/>
      <c r="AG110" s="296"/>
      <c r="AH110" s="296"/>
      <c r="AI110" s="296"/>
      <c r="AJ110" s="296"/>
      <c r="AK110" s="296"/>
    </row>
    <row r="111" spans="1:37" ht="14.1" customHeight="1" x14ac:dyDescent="0.25">
      <c r="A111" s="322">
        <v>65</v>
      </c>
      <c r="B111" s="315" t="s">
        <v>66</v>
      </c>
      <c r="C111" s="180" t="s">
        <v>1107</v>
      </c>
      <c r="D111" s="171" t="s">
        <v>1105</v>
      </c>
      <c r="E111" s="357">
        <v>25</v>
      </c>
      <c r="F111" s="297">
        <v>22513</v>
      </c>
      <c r="G111" s="297">
        <v>13150</v>
      </c>
      <c r="H111" s="303">
        <v>0</v>
      </c>
      <c r="I111" s="306">
        <v>0.41589300000000001</v>
      </c>
      <c r="J111" s="297">
        <v>13150</v>
      </c>
      <c r="K111" s="300">
        <v>328750</v>
      </c>
      <c r="L111" s="315" t="s">
        <v>1027</v>
      </c>
      <c r="M111" s="318">
        <v>2</v>
      </c>
      <c r="N111" s="294">
        <v>1</v>
      </c>
      <c r="O111" s="294">
        <v>1</v>
      </c>
      <c r="P111" s="294" t="s">
        <v>1028</v>
      </c>
      <c r="Q111" s="294">
        <v>1</v>
      </c>
      <c r="R111" s="294">
        <v>1</v>
      </c>
      <c r="S111" s="294">
        <v>1</v>
      </c>
      <c r="T111" s="294">
        <v>1</v>
      </c>
      <c r="U111" s="294">
        <v>1</v>
      </c>
      <c r="V111" s="294">
        <v>1</v>
      </c>
      <c r="W111" s="294">
        <v>1</v>
      </c>
      <c r="X111" s="294">
        <v>1</v>
      </c>
      <c r="Y111" s="294">
        <v>1</v>
      </c>
      <c r="Z111" s="294">
        <v>1</v>
      </c>
      <c r="AA111" s="294">
        <v>1</v>
      </c>
      <c r="AB111" s="294">
        <v>1</v>
      </c>
      <c r="AC111" s="294">
        <v>1</v>
      </c>
      <c r="AD111" s="294">
        <v>1</v>
      </c>
      <c r="AE111" s="294">
        <v>1</v>
      </c>
      <c r="AF111" s="294">
        <v>1</v>
      </c>
      <c r="AG111" s="294">
        <v>1</v>
      </c>
      <c r="AH111" s="294">
        <v>1</v>
      </c>
      <c r="AI111" s="294">
        <v>1</v>
      </c>
      <c r="AJ111" s="294">
        <v>1</v>
      </c>
      <c r="AK111" s="294">
        <v>1</v>
      </c>
    </row>
    <row r="112" spans="1:37" ht="14.1" customHeight="1" x14ac:dyDescent="0.25">
      <c r="A112" s="323"/>
      <c r="B112" s="316"/>
      <c r="C112" s="181" t="s">
        <v>1102</v>
      </c>
      <c r="D112" s="175" t="s">
        <v>1106</v>
      </c>
      <c r="E112" s="358"/>
      <c r="F112" s="298"/>
      <c r="G112" s="298"/>
      <c r="H112" s="304"/>
      <c r="I112" s="307"/>
      <c r="J112" s="298"/>
      <c r="K112" s="301"/>
      <c r="L112" s="316"/>
      <c r="M112" s="319"/>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row>
    <row r="113" spans="1:37" x14ac:dyDescent="0.25">
      <c r="A113" s="323"/>
      <c r="B113" s="316"/>
      <c r="C113" s="181" t="s">
        <v>1103</v>
      </c>
      <c r="D113" s="175"/>
      <c r="E113" s="358"/>
      <c r="F113" s="298"/>
      <c r="G113" s="298"/>
      <c r="H113" s="304"/>
      <c r="I113" s="307"/>
      <c r="J113" s="298"/>
      <c r="K113" s="301"/>
      <c r="L113" s="316"/>
      <c r="M113" s="319"/>
      <c r="N113" s="295"/>
      <c r="O113" s="295"/>
      <c r="P113" s="295"/>
      <c r="Q113" s="295"/>
      <c r="R113" s="295"/>
      <c r="S113" s="295"/>
      <c r="T113" s="295"/>
      <c r="U113" s="295"/>
      <c r="V113" s="295"/>
      <c r="W113" s="295"/>
      <c r="X113" s="295"/>
      <c r="Y113" s="295"/>
      <c r="Z113" s="295"/>
      <c r="AA113" s="295"/>
      <c r="AB113" s="295"/>
      <c r="AC113" s="295"/>
      <c r="AD113" s="295"/>
      <c r="AE113" s="295"/>
      <c r="AF113" s="295"/>
      <c r="AG113" s="295"/>
      <c r="AH113" s="295"/>
      <c r="AI113" s="295"/>
      <c r="AJ113" s="295"/>
      <c r="AK113" s="295"/>
    </row>
    <row r="114" spans="1:37" x14ac:dyDescent="0.25">
      <c r="A114" s="323"/>
      <c r="B114" s="316"/>
      <c r="C114" s="181" t="s">
        <v>1104</v>
      </c>
      <c r="D114" s="175"/>
      <c r="E114" s="358"/>
      <c r="F114" s="298"/>
      <c r="G114" s="298"/>
      <c r="H114" s="304"/>
      <c r="I114" s="307"/>
      <c r="J114" s="298"/>
      <c r="K114" s="301"/>
      <c r="L114" s="316"/>
      <c r="M114" s="319"/>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row>
    <row r="115" spans="1:37" ht="38.25" x14ac:dyDescent="0.25">
      <c r="A115" s="324"/>
      <c r="B115" s="317"/>
      <c r="C115" s="182" t="s">
        <v>1068</v>
      </c>
      <c r="D115" s="176"/>
      <c r="E115" s="359"/>
      <c r="F115" s="299"/>
      <c r="G115" s="299"/>
      <c r="H115" s="305"/>
      <c r="I115" s="308"/>
      <c r="J115" s="299"/>
      <c r="K115" s="302"/>
      <c r="L115" s="317"/>
      <c r="M115" s="320"/>
      <c r="N115" s="296"/>
      <c r="O115" s="296"/>
      <c r="P115" s="296"/>
      <c r="Q115" s="296"/>
      <c r="R115" s="296"/>
      <c r="S115" s="296"/>
      <c r="T115" s="296"/>
      <c r="U115" s="296"/>
      <c r="V115" s="296"/>
      <c r="W115" s="296"/>
      <c r="X115" s="296"/>
      <c r="Y115" s="296"/>
      <c r="Z115" s="296"/>
      <c r="AA115" s="296"/>
      <c r="AB115" s="296"/>
      <c r="AC115" s="296"/>
      <c r="AD115" s="296"/>
      <c r="AE115" s="296"/>
      <c r="AF115" s="296"/>
      <c r="AG115" s="296"/>
      <c r="AH115" s="296"/>
      <c r="AI115" s="296"/>
      <c r="AJ115" s="296"/>
      <c r="AK115" s="296"/>
    </row>
    <row r="116" spans="1:37" x14ac:dyDescent="0.25">
      <c r="A116" s="322">
        <v>66</v>
      </c>
      <c r="B116" s="315" t="s">
        <v>67</v>
      </c>
      <c r="C116" s="172" t="s">
        <v>1108</v>
      </c>
      <c r="D116" s="315" t="s">
        <v>288</v>
      </c>
      <c r="E116" s="357">
        <v>25</v>
      </c>
      <c r="F116" s="297">
        <v>4418</v>
      </c>
      <c r="G116" s="297">
        <v>2747</v>
      </c>
      <c r="H116" s="303">
        <v>0</v>
      </c>
      <c r="I116" s="306">
        <v>0.37822499999999998</v>
      </c>
      <c r="J116" s="297">
        <v>2747</v>
      </c>
      <c r="K116" s="300">
        <v>68675</v>
      </c>
      <c r="L116" s="315" t="s">
        <v>1027</v>
      </c>
      <c r="M116" s="318">
        <v>2</v>
      </c>
      <c r="N116" s="294">
        <v>1</v>
      </c>
      <c r="O116" s="294">
        <v>1</v>
      </c>
      <c r="P116" s="294" t="s">
        <v>1028</v>
      </c>
      <c r="Q116" s="294">
        <v>1</v>
      </c>
      <c r="R116" s="294">
        <v>1</v>
      </c>
      <c r="S116" s="294">
        <v>1</v>
      </c>
      <c r="T116" s="294">
        <v>1</v>
      </c>
      <c r="U116" s="294">
        <v>1</v>
      </c>
      <c r="V116" s="294">
        <v>1</v>
      </c>
      <c r="W116" s="294">
        <v>1</v>
      </c>
      <c r="X116" s="294">
        <v>1</v>
      </c>
      <c r="Y116" s="294">
        <v>1</v>
      </c>
      <c r="Z116" s="294">
        <v>1</v>
      </c>
      <c r="AA116" s="294">
        <v>1</v>
      </c>
      <c r="AB116" s="294">
        <v>1</v>
      </c>
      <c r="AC116" s="294">
        <v>1</v>
      </c>
      <c r="AD116" s="294">
        <v>1</v>
      </c>
      <c r="AE116" s="294">
        <v>1</v>
      </c>
      <c r="AF116" s="294">
        <v>1</v>
      </c>
      <c r="AG116" s="294">
        <v>1</v>
      </c>
      <c r="AH116" s="294">
        <v>1</v>
      </c>
      <c r="AI116" s="294">
        <v>1</v>
      </c>
      <c r="AJ116" s="294">
        <v>1</v>
      </c>
      <c r="AK116" s="294">
        <v>1</v>
      </c>
    </row>
    <row r="117" spans="1:37" x14ac:dyDescent="0.25">
      <c r="A117" s="323"/>
      <c r="B117" s="316"/>
      <c r="C117" s="173" t="s">
        <v>1109</v>
      </c>
      <c r="D117" s="316"/>
      <c r="E117" s="358"/>
      <c r="F117" s="298"/>
      <c r="G117" s="298"/>
      <c r="H117" s="304"/>
      <c r="I117" s="307"/>
      <c r="J117" s="298"/>
      <c r="K117" s="301"/>
      <c r="L117" s="316"/>
      <c r="M117" s="319"/>
      <c r="N117" s="295"/>
      <c r="O117" s="295"/>
      <c r="P117" s="295"/>
      <c r="Q117" s="295"/>
      <c r="R117" s="295"/>
      <c r="S117" s="295"/>
      <c r="T117" s="295"/>
      <c r="U117" s="295"/>
      <c r="V117" s="295"/>
      <c r="W117" s="295"/>
      <c r="X117" s="295"/>
      <c r="Y117" s="295"/>
      <c r="Z117" s="295"/>
      <c r="AA117" s="295"/>
      <c r="AB117" s="295"/>
      <c r="AC117" s="295"/>
      <c r="AD117" s="295"/>
      <c r="AE117" s="295"/>
      <c r="AF117" s="295"/>
      <c r="AG117" s="295"/>
      <c r="AH117" s="295"/>
      <c r="AI117" s="295"/>
      <c r="AJ117" s="295"/>
      <c r="AK117" s="295"/>
    </row>
    <row r="118" spans="1:37" x14ac:dyDescent="0.25">
      <c r="A118" s="324"/>
      <c r="B118" s="317"/>
      <c r="C118" s="174" t="s">
        <v>1110</v>
      </c>
      <c r="D118" s="317"/>
      <c r="E118" s="359"/>
      <c r="F118" s="299"/>
      <c r="G118" s="299"/>
      <c r="H118" s="305"/>
      <c r="I118" s="308"/>
      <c r="J118" s="299"/>
      <c r="K118" s="302"/>
      <c r="L118" s="317"/>
      <c r="M118" s="320"/>
      <c r="N118" s="296"/>
      <c r="O118" s="296"/>
      <c r="P118" s="296"/>
      <c r="Q118" s="296"/>
      <c r="R118" s="296"/>
      <c r="S118" s="296"/>
      <c r="T118" s="296"/>
      <c r="U118" s="296"/>
      <c r="V118" s="296"/>
      <c r="W118" s="296"/>
      <c r="X118" s="296"/>
      <c r="Y118" s="296"/>
      <c r="Z118" s="296"/>
      <c r="AA118" s="296"/>
      <c r="AB118" s="296"/>
      <c r="AC118" s="296"/>
      <c r="AD118" s="296"/>
      <c r="AE118" s="296"/>
      <c r="AF118" s="296"/>
      <c r="AG118" s="296"/>
      <c r="AH118" s="296"/>
      <c r="AI118" s="296"/>
      <c r="AJ118" s="296"/>
      <c r="AK118" s="296"/>
    </row>
    <row r="119" spans="1:37" x14ac:dyDescent="0.25">
      <c r="A119" s="322">
        <v>71</v>
      </c>
      <c r="B119" s="315" t="s">
        <v>68</v>
      </c>
      <c r="C119" s="172" t="s">
        <v>1111</v>
      </c>
      <c r="D119" s="315" t="s">
        <v>288</v>
      </c>
      <c r="E119" s="357">
        <v>25</v>
      </c>
      <c r="F119" s="297">
        <v>8416</v>
      </c>
      <c r="G119" s="297">
        <v>4944</v>
      </c>
      <c r="H119" s="303">
        <v>0</v>
      </c>
      <c r="I119" s="306">
        <v>0.41254800000000003</v>
      </c>
      <c r="J119" s="297">
        <v>4944</v>
      </c>
      <c r="K119" s="300">
        <v>123600</v>
      </c>
      <c r="L119" s="315" t="s">
        <v>1027</v>
      </c>
      <c r="M119" s="318">
        <v>2</v>
      </c>
      <c r="N119" s="294">
        <v>1</v>
      </c>
      <c r="O119" s="294">
        <v>1</v>
      </c>
      <c r="P119" s="294" t="s">
        <v>1028</v>
      </c>
      <c r="Q119" s="294">
        <v>1</v>
      </c>
      <c r="R119" s="294">
        <v>1</v>
      </c>
      <c r="S119" s="294">
        <v>1</v>
      </c>
      <c r="T119" s="294">
        <v>1</v>
      </c>
      <c r="U119" s="294">
        <v>1</v>
      </c>
      <c r="V119" s="294">
        <v>1</v>
      </c>
      <c r="W119" s="294">
        <v>1</v>
      </c>
      <c r="X119" s="294">
        <v>1</v>
      </c>
      <c r="Y119" s="294">
        <v>1</v>
      </c>
      <c r="Z119" s="294">
        <v>1</v>
      </c>
      <c r="AA119" s="294">
        <v>1</v>
      </c>
      <c r="AB119" s="294">
        <v>1</v>
      </c>
      <c r="AC119" s="294">
        <v>1</v>
      </c>
      <c r="AD119" s="294">
        <v>1</v>
      </c>
      <c r="AE119" s="294">
        <v>1</v>
      </c>
      <c r="AF119" s="294">
        <v>1</v>
      </c>
      <c r="AG119" s="294">
        <v>1</v>
      </c>
      <c r="AH119" s="294">
        <v>1</v>
      </c>
      <c r="AI119" s="294">
        <v>1</v>
      </c>
      <c r="AJ119" s="294">
        <v>1</v>
      </c>
      <c r="AK119" s="294">
        <v>1</v>
      </c>
    </row>
    <row r="120" spans="1:37" x14ac:dyDescent="0.25">
      <c r="A120" s="323"/>
      <c r="B120" s="316"/>
      <c r="C120" s="173" t="s">
        <v>1112</v>
      </c>
      <c r="D120" s="316"/>
      <c r="E120" s="358"/>
      <c r="F120" s="298"/>
      <c r="G120" s="298"/>
      <c r="H120" s="304"/>
      <c r="I120" s="307"/>
      <c r="J120" s="298"/>
      <c r="K120" s="301"/>
      <c r="L120" s="316"/>
      <c r="M120" s="319"/>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row>
    <row r="121" spans="1:37" x14ac:dyDescent="0.25">
      <c r="A121" s="323"/>
      <c r="B121" s="316"/>
      <c r="C121" s="173" t="s">
        <v>1109</v>
      </c>
      <c r="D121" s="316"/>
      <c r="E121" s="358"/>
      <c r="F121" s="298"/>
      <c r="G121" s="298"/>
      <c r="H121" s="304"/>
      <c r="I121" s="307"/>
      <c r="J121" s="298"/>
      <c r="K121" s="301"/>
      <c r="L121" s="316"/>
      <c r="M121" s="319"/>
      <c r="N121" s="295"/>
      <c r="O121" s="295"/>
      <c r="P121" s="295"/>
      <c r="Q121" s="295"/>
      <c r="R121" s="295"/>
      <c r="S121" s="295"/>
      <c r="T121" s="295"/>
      <c r="U121" s="295"/>
      <c r="V121" s="295"/>
      <c r="W121" s="295"/>
      <c r="X121" s="295"/>
      <c r="Y121" s="295"/>
      <c r="Z121" s="295"/>
      <c r="AA121" s="295"/>
      <c r="AB121" s="295"/>
      <c r="AC121" s="295"/>
      <c r="AD121" s="295"/>
      <c r="AE121" s="295"/>
      <c r="AF121" s="295"/>
      <c r="AG121" s="295"/>
      <c r="AH121" s="295"/>
      <c r="AI121" s="295"/>
      <c r="AJ121" s="295"/>
      <c r="AK121" s="295"/>
    </row>
    <row r="122" spans="1:37" x14ac:dyDescent="0.25">
      <c r="A122" s="324"/>
      <c r="B122" s="317"/>
      <c r="C122" s="174" t="s">
        <v>1113</v>
      </c>
      <c r="D122" s="317"/>
      <c r="E122" s="359"/>
      <c r="F122" s="299"/>
      <c r="G122" s="299"/>
      <c r="H122" s="305"/>
      <c r="I122" s="308"/>
      <c r="J122" s="299"/>
      <c r="K122" s="302"/>
      <c r="L122" s="317"/>
      <c r="M122" s="320"/>
      <c r="N122" s="296"/>
      <c r="O122" s="296"/>
      <c r="P122" s="296"/>
      <c r="Q122" s="296"/>
      <c r="R122" s="296"/>
      <c r="S122" s="296"/>
      <c r="T122" s="296"/>
      <c r="U122" s="296"/>
      <c r="V122" s="296"/>
      <c r="W122" s="296"/>
      <c r="X122" s="296"/>
      <c r="Y122" s="296"/>
      <c r="Z122" s="296"/>
      <c r="AA122" s="296"/>
      <c r="AB122" s="296"/>
      <c r="AC122" s="296"/>
      <c r="AD122" s="296"/>
      <c r="AE122" s="296"/>
      <c r="AF122" s="296"/>
      <c r="AG122" s="296"/>
      <c r="AH122" s="296"/>
      <c r="AI122" s="296"/>
      <c r="AJ122" s="296"/>
      <c r="AK122" s="296"/>
    </row>
    <row r="123" spans="1:37" x14ac:dyDescent="0.25">
      <c r="A123" s="322">
        <v>72</v>
      </c>
      <c r="B123" s="315" t="s">
        <v>69</v>
      </c>
      <c r="C123" s="172" t="s">
        <v>1111</v>
      </c>
      <c r="D123" s="315" t="s">
        <v>288</v>
      </c>
      <c r="E123" s="357">
        <v>25</v>
      </c>
      <c r="F123" s="297">
        <v>8311</v>
      </c>
      <c r="G123" s="297">
        <v>4944</v>
      </c>
      <c r="H123" s="303">
        <v>0</v>
      </c>
      <c r="I123" s="306">
        <v>0.40512599999999999</v>
      </c>
      <c r="J123" s="297">
        <v>4944</v>
      </c>
      <c r="K123" s="300">
        <v>123600</v>
      </c>
      <c r="L123" s="315" t="s">
        <v>1027</v>
      </c>
      <c r="M123" s="318">
        <v>2</v>
      </c>
      <c r="N123" s="294">
        <v>1</v>
      </c>
      <c r="O123" s="294">
        <v>1</v>
      </c>
      <c r="P123" s="294" t="s">
        <v>1028</v>
      </c>
      <c r="Q123" s="294">
        <v>1</v>
      </c>
      <c r="R123" s="294">
        <v>1</v>
      </c>
      <c r="S123" s="294">
        <v>1</v>
      </c>
      <c r="T123" s="294">
        <v>1</v>
      </c>
      <c r="U123" s="294">
        <v>1</v>
      </c>
      <c r="V123" s="294">
        <v>1</v>
      </c>
      <c r="W123" s="294">
        <v>1</v>
      </c>
      <c r="X123" s="294">
        <v>1</v>
      </c>
      <c r="Y123" s="294">
        <v>1</v>
      </c>
      <c r="Z123" s="294">
        <v>1</v>
      </c>
      <c r="AA123" s="294">
        <v>1</v>
      </c>
      <c r="AB123" s="294">
        <v>1</v>
      </c>
      <c r="AC123" s="294">
        <v>1</v>
      </c>
      <c r="AD123" s="294">
        <v>1</v>
      </c>
      <c r="AE123" s="294">
        <v>1</v>
      </c>
      <c r="AF123" s="294">
        <v>1</v>
      </c>
      <c r="AG123" s="294">
        <v>1</v>
      </c>
      <c r="AH123" s="294">
        <v>1</v>
      </c>
      <c r="AI123" s="294">
        <v>1</v>
      </c>
      <c r="AJ123" s="294">
        <v>1</v>
      </c>
      <c r="AK123" s="294">
        <v>1</v>
      </c>
    </row>
    <row r="124" spans="1:37" x14ac:dyDescent="0.25">
      <c r="A124" s="323"/>
      <c r="B124" s="316"/>
      <c r="C124" s="173" t="s">
        <v>1114</v>
      </c>
      <c r="D124" s="316"/>
      <c r="E124" s="358"/>
      <c r="F124" s="298"/>
      <c r="G124" s="298"/>
      <c r="H124" s="304"/>
      <c r="I124" s="307"/>
      <c r="J124" s="298"/>
      <c r="K124" s="301"/>
      <c r="L124" s="316"/>
      <c r="M124" s="319"/>
      <c r="N124" s="295"/>
      <c r="O124" s="295"/>
      <c r="P124" s="295"/>
      <c r="Q124" s="295"/>
      <c r="R124" s="295"/>
      <c r="S124" s="295"/>
      <c r="T124" s="295"/>
      <c r="U124" s="295"/>
      <c r="V124" s="295"/>
      <c r="W124" s="295"/>
      <c r="X124" s="295"/>
      <c r="Y124" s="295"/>
      <c r="Z124" s="295"/>
      <c r="AA124" s="295"/>
      <c r="AB124" s="295"/>
      <c r="AC124" s="295"/>
      <c r="AD124" s="295"/>
      <c r="AE124" s="295"/>
      <c r="AF124" s="295"/>
      <c r="AG124" s="295"/>
      <c r="AH124" s="295"/>
      <c r="AI124" s="295"/>
      <c r="AJ124" s="295"/>
      <c r="AK124" s="295"/>
    </row>
    <row r="125" spans="1:37" x14ac:dyDescent="0.25">
      <c r="A125" s="323"/>
      <c r="B125" s="316"/>
      <c r="C125" s="173" t="s">
        <v>1115</v>
      </c>
      <c r="D125" s="316"/>
      <c r="E125" s="358"/>
      <c r="F125" s="298"/>
      <c r="G125" s="298"/>
      <c r="H125" s="304"/>
      <c r="I125" s="307"/>
      <c r="J125" s="298"/>
      <c r="K125" s="301"/>
      <c r="L125" s="316"/>
      <c r="M125" s="319"/>
      <c r="N125" s="295"/>
      <c r="O125" s="295"/>
      <c r="P125" s="295"/>
      <c r="Q125" s="295"/>
      <c r="R125" s="295"/>
      <c r="S125" s="295"/>
      <c r="T125" s="295"/>
      <c r="U125" s="295"/>
      <c r="V125" s="295"/>
      <c r="W125" s="295"/>
      <c r="X125" s="295"/>
      <c r="Y125" s="295"/>
      <c r="Z125" s="295"/>
      <c r="AA125" s="295"/>
      <c r="AB125" s="295"/>
      <c r="AC125" s="295"/>
      <c r="AD125" s="295"/>
      <c r="AE125" s="295"/>
      <c r="AF125" s="295"/>
      <c r="AG125" s="295"/>
      <c r="AH125" s="295"/>
      <c r="AI125" s="295"/>
      <c r="AJ125" s="295"/>
      <c r="AK125" s="295"/>
    </row>
    <row r="126" spans="1:37" x14ac:dyDescent="0.25">
      <c r="A126" s="324"/>
      <c r="B126" s="317"/>
      <c r="C126" s="174" t="s">
        <v>1116</v>
      </c>
      <c r="D126" s="317"/>
      <c r="E126" s="359"/>
      <c r="F126" s="299"/>
      <c r="G126" s="299"/>
      <c r="H126" s="305"/>
      <c r="I126" s="308"/>
      <c r="J126" s="299"/>
      <c r="K126" s="302"/>
      <c r="L126" s="317"/>
      <c r="M126" s="320"/>
      <c r="N126" s="296"/>
      <c r="O126" s="296"/>
      <c r="P126" s="296"/>
      <c r="Q126" s="296"/>
      <c r="R126" s="296"/>
      <c r="S126" s="296"/>
      <c r="T126" s="296"/>
      <c r="U126" s="296"/>
      <c r="V126" s="296"/>
      <c r="W126" s="296"/>
      <c r="X126" s="296"/>
      <c r="Y126" s="296"/>
      <c r="Z126" s="296"/>
      <c r="AA126" s="296"/>
      <c r="AB126" s="296"/>
      <c r="AC126" s="296"/>
      <c r="AD126" s="296"/>
      <c r="AE126" s="296"/>
      <c r="AF126" s="296"/>
      <c r="AG126" s="296"/>
      <c r="AH126" s="296"/>
      <c r="AI126" s="296"/>
      <c r="AJ126" s="296"/>
      <c r="AK126" s="296"/>
    </row>
    <row r="127" spans="1:37" x14ac:dyDescent="0.25">
      <c r="A127" s="322">
        <v>73</v>
      </c>
      <c r="B127" s="315" t="s">
        <v>127</v>
      </c>
      <c r="C127" s="172" t="s">
        <v>1117</v>
      </c>
      <c r="D127" s="315" t="s">
        <v>288</v>
      </c>
      <c r="E127" s="357">
        <v>25</v>
      </c>
      <c r="F127" s="297">
        <v>22723</v>
      </c>
      <c r="G127" s="297">
        <v>4734</v>
      </c>
      <c r="H127" s="303">
        <v>0</v>
      </c>
      <c r="I127" s="306">
        <v>0.79166499999999995</v>
      </c>
      <c r="J127" s="297">
        <v>4734</v>
      </c>
      <c r="K127" s="300">
        <v>118350</v>
      </c>
      <c r="L127" s="315" t="s">
        <v>1027</v>
      </c>
      <c r="M127" s="318">
        <v>2</v>
      </c>
      <c r="N127" s="294">
        <v>1</v>
      </c>
      <c r="O127" s="294">
        <v>1</v>
      </c>
      <c r="P127" s="294" t="s">
        <v>1028</v>
      </c>
      <c r="Q127" s="294">
        <v>1</v>
      </c>
      <c r="R127" s="294">
        <v>1</v>
      </c>
      <c r="S127" s="294">
        <v>1</v>
      </c>
      <c r="T127" s="294">
        <v>1</v>
      </c>
      <c r="U127" s="294">
        <v>1</v>
      </c>
      <c r="V127" s="294">
        <v>1</v>
      </c>
      <c r="W127" s="294">
        <v>1</v>
      </c>
      <c r="X127" s="294">
        <v>1</v>
      </c>
      <c r="Y127" s="294">
        <v>1</v>
      </c>
      <c r="Z127" s="294">
        <v>1</v>
      </c>
      <c r="AA127" s="294">
        <v>1</v>
      </c>
      <c r="AB127" s="294">
        <v>1</v>
      </c>
      <c r="AC127" s="294">
        <v>1</v>
      </c>
      <c r="AD127" s="294">
        <v>1</v>
      </c>
      <c r="AE127" s="294">
        <v>1</v>
      </c>
      <c r="AF127" s="294">
        <v>1</v>
      </c>
      <c r="AG127" s="294">
        <v>1</v>
      </c>
      <c r="AH127" s="294">
        <v>1</v>
      </c>
      <c r="AI127" s="294">
        <v>1</v>
      </c>
      <c r="AJ127" s="294">
        <v>1</v>
      </c>
      <c r="AK127" s="294">
        <v>1</v>
      </c>
    </row>
    <row r="128" spans="1:37" x14ac:dyDescent="0.25">
      <c r="A128" s="323"/>
      <c r="B128" s="316"/>
      <c r="C128" s="173" t="s">
        <v>1118</v>
      </c>
      <c r="D128" s="316"/>
      <c r="E128" s="358"/>
      <c r="F128" s="298"/>
      <c r="G128" s="298"/>
      <c r="H128" s="304"/>
      <c r="I128" s="307"/>
      <c r="J128" s="298"/>
      <c r="K128" s="301"/>
      <c r="L128" s="316"/>
      <c r="M128" s="319"/>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row>
    <row r="129" spans="1:37" x14ac:dyDescent="0.25">
      <c r="A129" s="324"/>
      <c r="B129" s="317"/>
      <c r="C129" s="174" t="s">
        <v>1119</v>
      </c>
      <c r="D129" s="317"/>
      <c r="E129" s="359"/>
      <c r="F129" s="299"/>
      <c r="G129" s="299"/>
      <c r="H129" s="305"/>
      <c r="I129" s="308"/>
      <c r="J129" s="299"/>
      <c r="K129" s="302"/>
      <c r="L129" s="317"/>
      <c r="M129" s="320"/>
      <c r="N129" s="296"/>
      <c r="O129" s="296"/>
      <c r="P129" s="296"/>
      <c r="Q129" s="296"/>
      <c r="R129" s="296"/>
      <c r="S129" s="296"/>
      <c r="T129" s="296"/>
      <c r="U129" s="296"/>
      <c r="V129" s="296"/>
      <c r="W129" s="296"/>
      <c r="X129" s="296"/>
      <c r="Y129" s="296"/>
      <c r="Z129" s="296"/>
      <c r="AA129" s="296"/>
      <c r="AB129" s="296"/>
      <c r="AC129" s="296"/>
      <c r="AD129" s="296"/>
      <c r="AE129" s="296"/>
      <c r="AF129" s="296"/>
      <c r="AG129" s="296"/>
      <c r="AH129" s="296"/>
      <c r="AI129" s="296"/>
      <c r="AJ129" s="296"/>
      <c r="AK129" s="296"/>
    </row>
    <row r="130" spans="1:37" x14ac:dyDescent="0.25">
      <c r="A130" s="322">
        <v>74</v>
      </c>
      <c r="B130" s="315" t="s">
        <v>70</v>
      </c>
      <c r="C130" s="172" t="s">
        <v>1120</v>
      </c>
      <c r="D130" s="315" t="s">
        <v>293</v>
      </c>
      <c r="E130" s="357">
        <v>25</v>
      </c>
      <c r="F130" s="297">
        <v>7311</v>
      </c>
      <c r="G130" s="297">
        <v>3103</v>
      </c>
      <c r="H130" s="303">
        <v>0</v>
      </c>
      <c r="I130" s="306">
        <v>0.57557100000000005</v>
      </c>
      <c r="J130" s="297">
        <v>3103</v>
      </c>
      <c r="K130" s="300">
        <v>77575</v>
      </c>
      <c r="L130" s="315" t="s">
        <v>1027</v>
      </c>
      <c r="M130" s="318">
        <v>2</v>
      </c>
      <c r="N130" s="294">
        <v>1</v>
      </c>
      <c r="O130" s="294">
        <v>1</v>
      </c>
      <c r="P130" s="294" t="s">
        <v>1028</v>
      </c>
      <c r="Q130" s="294">
        <v>1</v>
      </c>
      <c r="R130" s="294">
        <v>1</v>
      </c>
      <c r="S130" s="294">
        <v>1</v>
      </c>
      <c r="T130" s="294">
        <v>1</v>
      </c>
      <c r="U130" s="294">
        <v>1</v>
      </c>
      <c r="V130" s="294">
        <v>1</v>
      </c>
      <c r="W130" s="294">
        <v>1</v>
      </c>
      <c r="X130" s="294">
        <v>1</v>
      </c>
      <c r="Y130" s="294">
        <v>1</v>
      </c>
      <c r="Z130" s="294">
        <v>1</v>
      </c>
      <c r="AA130" s="294">
        <v>1</v>
      </c>
      <c r="AB130" s="294">
        <v>1</v>
      </c>
      <c r="AC130" s="294">
        <v>1</v>
      </c>
      <c r="AD130" s="294">
        <v>1</v>
      </c>
      <c r="AE130" s="294">
        <v>1</v>
      </c>
      <c r="AF130" s="294">
        <v>1</v>
      </c>
      <c r="AG130" s="294">
        <v>1</v>
      </c>
      <c r="AH130" s="294">
        <v>1</v>
      </c>
      <c r="AI130" s="294">
        <v>1</v>
      </c>
      <c r="AJ130" s="294">
        <v>1</v>
      </c>
      <c r="AK130" s="294">
        <v>1</v>
      </c>
    </row>
    <row r="131" spans="1:37" x14ac:dyDescent="0.25">
      <c r="A131" s="323"/>
      <c r="B131" s="316"/>
      <c r="C131" s="173" t="s">
        <v>1121</v>
      </c>
      <c r="D131" s="316"/>
      <c r="E131" s="358"/>
      <c r="F131" s="298"/>
      <c r="G131" s="298"/>
      <c r="H131" s="304"/>
      <c r="I131" s="307"/>
      <c r="J131" s="298"/>
      <c r="K131" s="301"/>
      <c r="L131" s="316"/>
      <c r="M131" s="319"/>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row>
    <row r="132" spans="1:37" x14ac:dyDescent="0.25">
      <c r="A132" s="323"/>
      <c r="B132" s="316"/>
      <c r="C132" s="173" t="s">
        <v>1122</v>
      </c>
      <c r="D132" s="316"/>
      <c r="E132" s="358"/>
      <c r="F132" s="298"/>
      <c r="G132" s="298"/>
      <c r="H132" s="304"/>
      <c r="I132" s="307"/>
      <c r="J132" s="298"/>
      <c r="K132" s="301"/>
      <c r="L132" s="316"/>
      <c r="M132" s="319"/>
      <c r="N132" s="295"/>
      <c r="O132" s="295"/>
      <c r="P132" s="295"/>
      <c r="Q132" s="295"/>
      <c r="R132" s="295"/>
      <c r="S132" s="295"/>
      <c r="T132" s="295"/>
      <c r="U132" s="295"/>
      <c r="V132" s="295"/>
      <c r="W132" s="295"/>
      <c r="X132" s="295"/>
      <c r="Y132" s="295"/>
      <c r="Z132" s="295"/>
      <c r="AA132" s="295"/>
      <c r="AB132" s="295"/>
      <c r="AC132" s="295"/>
      <c r="AD132" s="295"/>
      <c r="AE132" s="295"/>
      <c r="AF132" s="295"/>
      <c r="AG132" s="295"/>
      <c r="AH132" s="295"/>
      <c r="AI132" s="295"/>
      <c r="AJ132" s="295"/>
      <c r="AK132" s="295"/>
    </row>
    <row r="133" spans="1:37" x14ac:dyDescent="0.25">
      <c r="A133" s="324"/>
      <c r="B133" s="317"/>
      <c r="C133" s="174" t="s">
        <v>1123</v>
      </c>
      <c r="D133" s="317"/>
      <c r="E133" s="359"/>
      <c r="F133" s="299"/>
      <c r="G133" s="299"/>
      <c r="H133" s="305"/>
      <c r="I133" s="308"/>
      <c r="J133" s="299"/>
      <c r="K133" s="302"/>
      <c r="L133" s="317"/>
      <c r="M133" s="320"/>
      <c r="N133" s="296"/>
      <c r="O133" s="296"/>
      <c r="P133" s="296"/>
      <c r="Q133" s="296"/>
      <c r="R133" s="296"/>
      <c r="S133" s="296"/>
      <c r="T133" s="296"/>
      <c r="U133" s="296"/>
      <c r="V133" s="296"/>
      <c r="W133" s="296"/>
      <c r="X133" s="296"/>
      <c r="Y133" s="296"/>
      <c r="Z133" s="296"/>
      <c r="AA133" s="296"/>
      <c r="AB133" s="296"/>
      <c r="AC133" s="296"/>
      <c r="AD133" s="296"/>
      <c r="AE133" s="296"/>
      <c r="AF133" s="296"/>
      <c r="AG133" s="296"/>
      <c r="AH133" s="296"/>
      <c r="AI133" s="296"/>
      <c r="AJ133" s="296"/>
      <c r="AK133" s="296"/>
    </row>
    <row r="134" spans="1:37" x14ac:dyDescent="0.25">
      <c r="A134" s="322">
        <v>79</v>
      </c>
      <c r="B134" s="315" t="s">
        <v>71</v>
      </c>
      <c r="C134" s="172" t="s">
        <v>1124</v>
      </c>
      <c r="D134" s="315" t="s">
        <v>288</v>
      </c>
      <c r="E134" s="357">
        <v>37</v>
      </c>
      <c r="F134" s="297">
        <v>989</v>
      </c>
      <c r="G134" s="297">
        <v>515</v>
      </c>
      <c r="H134" s="303">
        <v>0</v>
      </c>
      <c r="I134" s="306">
        <v>0.47927199999999998</v>
      </c>
      <c r="J134" s="297">
        <v>515</v>
      </c>
      <c r="K134" s="300">
        <v>19055</v>
      </c>
      <c r="L134" s="315" t="s">
        <v>1027</v>
      </c>
      <c r="M134" s="318">
        <v>10</v>
      </c>
      <c r="N134" s="294">
        <v>5</v>
      </c>
      <c r="O134" s="294">
        <v>1</v>
      </c>
      <c r="P134" s="294" t="s">
        <v>1028</v>
      </c>
      <c r="Q134" s="294">
        <v>1</v>
      </c>
      <c r="R134" s="294">
        <v>1</v>
      </c>
      <c r="S134" s="294">
        <v>1</v>
      </c>
      <c r="T134" s="294">
        <v>1</v>
      </c>
      <c r="U134" s="294">
        <v>1</v>
      </c>
      <c r="V134" s="294">
        <v>1</v>
      </c>
      <c r="W134" s="294">
        <v>1</v>
      </c>
      <c r="X134" s="294">
        <v>1</v>
      </c>
      <c r="Y134" s="294">
        <v>1</v>
      </c>
      <c r="Z134" s="294">
        <v>1</v>
      </c>
      <c r="AA134" s="294">
        <v>1</v>
      </c>
      <c r="AB134" s="294">
        <v>1</v>
      </c>
      <c r="AC134" s="294">
        <v>1</v>
      </c>
      <c r="AD134" s="294">
        <v>1</v>
      </c>
      <c r="AE134" s="294">
        <v>1</v>
      </c>
      <c r="AF134" s="294">
        <v>1</v>
      </c>
      <c r="AG134" s="294">
        <v>1</v>
      </c>
      <c r="AH134" s="294">
        <v>1</v>
      </c>
      <c r="AI134" s="294">
        <v>1</v>
      </c>
      <c r="AJ134" s="294">
        <v>1</v>
      </c>
      <c r="AK134" s="294">
        <v>1</v>
      </c>
    </row>
    <row r="135" spans="1:37" x14ac:dyDescent="0.25">
      <c r="A135" s="324"/>
      <c r="B135" s="317"/>
      <c r="C135" s="174" t="s">
        <v>1125</v>
      </c>
      <c r="D135" s="317"/>
      <c r="E135" s="359"/>
      <c r="F135" s="299"/>
      <c r="G135" s="299"/>
      <c r="H135" s="305"/>
      <c r="I135" s="308"/>
      <c r="J135" s="299"/>
      <c r="K135" s="302"/>
      <c r="L135" s="317"/>
      <c r="M135" s="320"/>
      <c r="N135" s="296"/>
      <c r="O135" s="296"/>
      <c r="P135" s="296"/>
      <c r="Q135" s="296"/>
      <c r="R135" s="296"/>
      <c r="S135" s="296"/>
      <c r="T135" s="296"/>
      <c r="U135" s="296"/>
      <c r="V135" s="296"/>
      <c r="W135" s="296"/>
      <c r="X135" s="296"/>
      <c r="Y135" s="296"/>
      <c r="Z135" s="296"/>
      <c r="AA135" s="296"/>
      <c r="AB135" s="296"/>
      <c r="AC135" s="296"/>
      <c r="AD135" s="296"/>
      <c r="AE135" s="296"/>
      <c r="AF135" s="296"/>
      <c r="AG135" s="296"/>
      <c r="AH135" s="296"/>
      <c r="AI135" s="296"/>
      <c r="AJ135" s="296"/>
      <c r="AK135" s="296"/>
    </row>
    <row r="136" spans="1:37" x14ac:dyDescent="0.25">
      <c r="A136" s="322">
        <v>80</v>
      </c>
      <c r="B136" s="315" t="s">
        <v>72</v>
      </c>
      <c r="C136" s="172" t="s">
        <v>1126</v>
      </c>
      <c r="D136" s="315" t="s">
        <v>288</v>
      </c>
      <c r="E136" s="357">
        <v>37</v>
      </c>
      <c r="F136" s="297">
        <v>642</v>
      </c>
      <c r="G136" s="297">
        <v>412</v>
      </c>
      <c r="H136" s="303">
        <v>0</v>
      </c>
      <c r="I136" s="306">
        <v>0.35825499999999999</v>
      </c>
      <c r="J136" s="297">
        <v>412</v>
      </c>
      <c r="K136" s="300">
        <v>15244</v>
      </c>
      <c r="L136" s="315" t="s">
        <v>1027</v>
      </c>
      <c r="M136" s="318">
        <v>10</v>
      </c>
      <c r="N136" s="294">
        <v>5</v>
      </c>
      <c r="O136" s="294">
        <v>1</v>
      </c>
      <c r="P136" s="294" t="s">
        <v>1028</v>
      </c>
      <c r="Q136" s="294">
        <v>1</v>
      </c>
      <c r="R136" s="294">
        <v>1</v>
      </c>
      <c r="S136" s="294">
        <v>1</v>
      </c>
      <c r="T136" s="294">
        <v>1</v>
      </c>
      <c r="U136" s="294">
        <v>1</v>
      </c>
      <c r="V136" s="294">
        <v>1</v>
      </c>
      <c r="W136" s="294">
        <v>1</v>
      </c>
      <c r="X136" s="294">
        <v>1</v>
      </c>
      <c r="Y136" s="294">
        <v>1</v>
      </c>
      <c r="Z136" s="294">
        <v>1</v>
      </c>
      <c r="AA136" s="294">
        <v>1</v>
      </c>
      <c r="AB136" s="294">
        <v>1</v>
      </c>
      <c r="AC136" s="294">
        <v>1</v>
      </c>
      <c r="AD136" s="294">
        <v>1</v>
      </c>
      <c r="AE136" s="294">
        <v>1</v>
      </c>
      <c r="AF136" s="294">
        <v>1</v>
      </c>
      <c r="AG136" s="294">
        <v>1</v>
      </c>
      <c r="AH136" s="294">
        <v>1</v>
      </c>
      <c r="AI136" s="294">
        <v>1</v>
      </c>
      <c r="AJ136" s="294">
        <v>1</v>
      </c>
      <c r="AK136" s="294">
        <v>1</v>
      </c>
    </row>
    <row r="137" spans="1:37" x14ac:dyDescent="0.25">
      <c r="A137" s="323"/>
      <c r="B137" s="316"/>
      <c r="C137" s="173" t="s">
        <v>1125</v>
      </c>
      <c r="D137" s="316"/>
      <c r="E137" s="358"/>
      <c r="F137" s="298"/>
      <c r="G137" s="298"/>
      <c r="H137" s="304"/>
      <c r="I137" s="307"/>
      <c r="J137" s="298"/>
      <c r="K137" s="301"/>
      <c r="L137" s="316"/>
      <c r="M137" s="319"/>
      <c r="N137" s="295"/>
      <c r="O137" s="295"/>
      <c r="P137" s="295"/>
      <c r="Q137" s="295"/>
      <c r="R137" s="295"/>
      <c r="S137" s="295"/>
      <c r="T137" s="295"/>
      <c r="U137" s="295"/>
      <c r="V137" s="295"/>
      <c r="W137" s="295"/>
      <c r="X137" s="295"/>
      <c r="Y137" s="295"/>
      <c r="Z137" s="295"/>
      <c r="AA137" s="295"/>
      <c r="AB137" s="295"/>
      <c r="AC137" s="295"/>
      <c r="AD137" s="295"/>
      <c r="AE137" s="295"/>
      <c r="AF137" s="295"/>
      <c r="AG137" s="295"/>
      <c r="AH137" s="295"/>
      <c r="AI137" s="295"/>
      <c r="AJ137" s="295"/>
      <c r="AK137" s="295"/>
    </row>
    <row r="138" spans="1:37" ht="25.5" x14ac:dyDescent="0.25">
      <c r="A138" s="324"/>
      <c r="B138" s="317"/>
      <c r="C138" s="174" t="s">
        <v>1127</v>
      </c>
      <c r="D138" s="317"/>
      <c r="E138" s="359"/>
      <c r="F138" s="299"/>
      <c r="G138" s="299"/>
      <c r="H138" s="305"/>
      <c r="I138" s="308"/>
      <c r="J138" s="299"/>
      <c r="K138" s="302"/>
      <c r="L138" s="317"/>
      <c r="M138" s="320"/>
      <c r="N138" s="296"/>
      <c r="O138" s="296"/>
      <c r="P138" s="296"/>
      <c r="Q138" s="296"/>
      <c r="R138" s="296"/>
      <c r="S138" s="296"/>
      <c r="T138" s="296"/>
      <c r="U138" s="296"/>
      <c r="V138" s="296"/>
      <c r="W138" s="296"/>
      <c r="X138" s="296"/>
      <c r="Y138" s="296"/>
      <c r="Z138" s="296"/>
      <c r="AA138" s="296"/>
      <c r="AB138" s="296"/>
      <c r="AC138" s="296"/>
      <c r="AD138" s="296"/>
      <c r="AE138" s="296"/>
      <c r="AF138" s="296"/>
      <c r="AG138" s="296"/>
      <c r="AH138" s="296"/>
      <c r="AI138" s="296"/>
      <c r="AJ138" s="296"/>
      <c r="AK138" s="296"/>
    </row>
    <row r="139" spans="1:37" x14ac:dyDescent="0.25">
      <c r="A139" s="322">
        <v>81</v>
      </c>
      <c r="B139" s="315" t="s">
        <v>73</v>
      </c>
      <c r="C139" s="172" t="s">
        <v>1128</v>
      </c>
      <c r="D139" s="315" t="s">
        <v>288</v>
      </c>
      <c r="E139" s="357">
        <v>37</v>
      </c>
      <c r="F139" s="297">
        <v>410</v>
      </c>
      <c r="G139" s="297">
        <v>201</v>
      </c>
      <c r="H139" s="303">
        <v>0</v>
      </c>
      <c r="I139" s="306">
        <v>0.50975599999999999</v>
      </c>
      <c r="J139" s="297">
        <v>201</v>
      </c>
      <c r="K139" s="300">
        <v>7437</v>
      </c>
      <c r="L139" s="315" t="s">
        <v>1027</v>
      </c>
      <c r="M139" s="318">
        <v>10</v>
      </c>
      <c r="N139" s="294">
        <v>5</v>
      </c>
      <c r="O139" s="294">
        <v>1</v>
      </c>
      <c r="P139" s="294" t="s">
        <v>1028</v>
      </c>
      <c r="Q139" s="294">
        <v>1</v>
      </c>
      <c r="R139" s="294">
        <v>1</v>
      </c>
      <c r="S139" s="294">
        <v>1</v>
      </c>
      <c r="T139" s="294">
        <v>1</v>
      </c>
      <c r="U139" s="294">
        <v>1</v>
      </c>
      <c r="V139" s="294">
        <v>1</v>
      </c>
      <c r="W139" s="294">
        <v>1</v>
      </c>
      <c r="X139" s="294">
        <v>1</v>
      </c>
      <c r="Y139" s="294">
        <v>1</v>
      </c>
      <c r="Z139" s="294">
        <v>1</v>
      </c>
      <c r="AA139" s="294">
        <v>1</v>
      </c>
      <c r="AB139" s="294">
        <v>1</v>
      </c>
      <c r="AC139" s="294">
        <v>1</v>
      </c>
      <c r="AD139" s="294">
        <v>1</v>
      </c>
      <c r="AE139" s="294">
        <v>1</v>
      </c>
      <c r="AF139" s="294">
        <v>1</v>
      </c>
      <c r="AG139" s="294">
        <v>1</v>
      </c>
      <c r="AH139" s="294">
        <v>1</v>
      </c>
      <c r="AI139" s="294">
        <v>1</v>
      </c>
      <c r="AJ139" s="294">
        <v>1</v>
      </c>
      <c r="AK139" s="294">
        <v>1</v>
      </c>
    </row>
    <row r="140" spans="1:37" x14ac:dyDescent="0.25">
      <c r="A140" s="324"/>
      <c r="B140" s="317"/>
      <c r="C140" s="174" t="s">
        <v>1129</v>
      </c>
      <c r="D140" s="317"/>
      <c r="E140" s="359"/>
      <c r="F140" s="299"/>
      <c r="G140" s="299"/>
      <c r="H140" s="305"/>
      <c r="I140" s="308"/>
      <c r="J140" s="299"/>
      <c r="K140" s="302"/>
      <c r="L140" s="317"/>
      <c r="M140" s="320"/>
      <c r="N140" s="296"/>
      <c r="O140" s="296"/>
      <c r="P140" s="296"/>
      <c r="Q140" s="296"/>
      <c r="R140" s="296"/>
      <c r="S140" s="296"/>
      <c r="T140" s="296"/>
      <c r="U140" s="296"/>
      <c r="V140" s="296"/>
      <c r="W140" s="296"/>
      <c r="X140" s="296"/>
      <c r="Y140" s="296"/>
      <c r="Z140" s="296"/>
      <c r="AA140" s="296"/>
      <c r="AB140" s="296"/>
      <c r="AC140" s="296"/>
      <c r="AD140" s="296"/>
      <c r="AE140" s="296"/>
      <c r="AF140" s="296"/>
      <c r="AG140" s="296"/>
      <c r="AH140" s="296"/>
      <c r="AI140" s="296"/>
      <c r="AJ140" s="296"/>
      <c r="AK140" s="296"/>
    </row>
    <row r="141" spans="1:37" x14ac:dyDescent="0.25">
      <c r="A141" s="322">
        <v>82</v>
      </c>
      <c r="B141" s="315" t="s">
        <v>74</v>
      </c>
      <c r="C141" s="172" t="s">
        <v>1130</v>
      </c>
      <c r="D141" s="315" t="s">
        <v>293</v>
      </c>
      <c r="E141" s="357">
        <v>37</v>
      </c>
      <c r="F141" s="297">
        <v>2072</v>
      </c>
      <c r="G141" s="297">
        <v>955</v>
      </c>
      <c r="H141" s="303">
        <v>0</v>
      </c>
      <c r="I141" s="306">
        <v>0.53909300000000004</v>
      </c>
      <c r="J141" s="297">
        <v>955</v>
      </c>
      <c r="K141" s="300">
        <v>35335</v>
      </c>
      <c r="L141" s="315" t="s">
        <v>1027</v>
      </c>
      <c r="M141" s="318">
        <v>10</v>
      </c>
      <c r="N141" s="294">
        <v>5</v>
      </c>
      <c r="O141" s="294">
        <v>1</v>
      </c>
      <c r="P141" s="294" t="s">
        <v>1028</v>
      </c>
      <c r="Q141" s="294">
        <v>1</v>
      </c>
      <c r="R141" s="294">
        <v>1</v>
      </c>
      <c r="S141" s="294">
        <v>1</v>
      </c>
      <c r="T141" s="294">
        <v>1</v>
      </c>
      <c r="U141" s="294">
        <v>1</v>
      </c>
      <c r="V141" s="294">
        <v>1</v>
      </c>
      <c r="W141" s="294">
        <v>1</v>
      </c>
      <c r="X141" s="294">
        <v>1</v>
      </c>
      <c r="Y141" s="294">
        <v>1</v>
      </c>
      <c r="Z141" s="294">
        <v>1</v>
      </c>
      <c r="AA141" s="294">
        <v>1</v>
      </c>
      <c r="AB141" s="294">
        <v>1</v>
      </c>
      <c r="AC141" s="294">
        <v>1</v>
      </c>
      <c r="AD141" s="294">
        <v>1</v>
      </c>
      <c r="AE141" s="294">
        <v>1</v>
      </c>
      <c r="AF141" s="294">
        <v>1</v>
      </c>
      <c r="AG141" s="294">
        <v>1</v>
      </c>
      <c r="AH141" s="294">
        <v>1</v>
      </c>
      <c r="AI141" s="294">
        <v>1</v>
      </c>
      <c r="AJ141" s="294">
        <v>1</v>
      </c>
      <c r="AK141" s="294">
        <v>1</v>
      </c>
    </row>
    <row r="142" spans="1:37" x14ac:dyDescent="0.25">
      <c r="A142" s="324"/>
      <c r="B142" s="317"/>
      <c r="C142" s="174" t="s">
        <v>1131</v>
      </c>
      <c r="D142" s="317"/>
      <c r="E142" s="359"/>
      <c r="F142" s="299"/>
      <c r="G142" s="299"/>
      <c r="H142" s="305"/>
      <c r="I142" s="308"/>
      <c r="J142" s="299"/>
      <c r="K142" s="302"/>
      <c r="L142" s="317"/>
      <c r="M142" s="320"/>
      <c r="N142" s="296"/>
      <c r="O142" s="296"/>
      <c r="P142" s="296"/>
      <c r="Q142" s="296"/>
      <c r="R142" s="296"/>
      <c r="S142" s="296"/>
      <c r="T142" s="296"/>
      <c r="U142" s="296"/>
      <c r="V142" s="296"/>
      <c r="W142" s="296"/>
      <c r="X142" s="296"/>
      <c r="Y142" s="296"/>
      <c r="Z142" s="296"/>
      <c r="AA142" s="296"/>
      <c r="AB142" s="296"/>
      <c r="AC142" s="296"/>
      <c r="AD142" s="296"/>
      <c r="AE142" s="296"/>
      <c r="AF142" s="296"/>
      <c r="AG142" s="296"/>
      <c r="AH142" s="296"/>
      <c r="AI142" s="296"/>
      <c r="AJ142" s="296"/>
      <c r="AK142" s="296"/>
    </row>
    <row r="143" spans="1:37" x14ac:dyDescent="0.25">
      <c r="A143" s="322">
        <v>83</v>
      </c>
      <c r="B143" s="315" t="s">
        <v>75</v>
      </c>
      <c r="C143" s="172" t="s">
        <v>1132</v>
      </c>
      <c r="D143" s="315" t="s">
        <v>288</v>
      </c>
      <c r="E143" s="357">
        <v>37</v>
      </c>
      <c r="F143" s="297">
        <v>389</v>
      </c>
      <c r="G143" s="297">
        <v>320</v>
      </c>
      <c r="H143" s="303">
        <v>0</v>
      </c>
      <c r="I143" s="306">
        <v>0.17737800000000001</v>
      </c>
      <c r="J143" s="297">
        <v>320</v>
      </c>
      <c r="K143" s="300">
        <v>11840</v>
      </c>
      <c r="L143" s="315" t="s">
        <v>1027</v>
      </c>
      <c r="M143" s="318">
        <v>10</v>
      </c>
      <c r="N143" s="294">
        <v>5</v>
      </c>
      <c r="O143" s="294">
        <v>1</v>
      </c>
      <c r="P143" s="294" t="s">
        <v>1028</v>
      </c>
      <c r="Q143" s="294">
        <v>1</v>
      </c>
      <c r="R143" s="294">
        <v>1</v>
      </c>
      <c r="S143" s="294">
        <v>1</v>
      </c>
      <c r="T143" s="294">
        <v>1</v>
      </c>
      <c r="U143" s="294">
        <v>1</v>
      </c>
      <c r="V143" s="294">
        <v>1</v>
      </c>
      <c r="W143" s="294">
        <v>1</v>
      </c>
      <c r="X143" s="294">
        <v>1</v>
      </c>
      <c r="Y143" s="294">
        <v>1</v>
      </c>
      <c r="Z143" s="294">
        <v>1</v>
      </c>
      <c r="AA143" s="294">
        <v>1</v>
      </c>
      <c r="AB143" s="294">
        <v>1</v>
      </c>
      <c r="AC143" s="294">
        <v>1</v>
      </c>
      <c r="AD143" s="294">
        <v>1</v>
      </c>
      <c r="AE143" s="294">
        <v>1</v>
      </c>
      <c r="AF143" s="294">
        <v>1</v>
      </c>
      <c r="AG143" s="294">
        <v>1</v>
      </c>
      <c r="AH143" s="294">
        <v>1</v>
      </c>
      <c r="AI143" s="294">
        <v>1</v>
      </c>
      <c r="AJ143" s="294">
        <v>1</v>
      </c>
      <c r="AK143" s="294">
        <v>1</v>
      </c>
    </row>
    <row r="144" spans="1:37" x14ac:dyDescent="0.25">
      <c r="A144" s="324"/>
      <c r="B144" s="317"/>
      <c r="C144" s="174" t="s">
        <v>1125</v>
      </c>
      <c r="D144" s="317"/>
      <c r="E144" s="359"/>
      <c r="F144" s="299"/>
      <c r="G144" s="299"/>
      <c r="H144" s="305"/>
      <c r="I144" s="308"/>
      <c r="J144" s="299"/>
      <c r="K144" s="302"/>
      <c r="L144" s="317"/>
      <c r="M144" s="320"/>
      <c r="N144" s="296"/>
      <c r="O144" s="296"/>
      <c r="P144" s="296"/>
      <c r="Q144" s="296"/>
      <c r="R144" s="296"/>
      <c r="S144" s="296"/>
      <c r="T144" s="296"/>
      <c r="U144" s="296"/>
      <c r="V144" s="296"/>
      <c r="W144" s="296"/>
      <c r="X144" s="296"/>
      <c r="Y144" s="296"/>
      <c r="Z144" s="296"/>
      <c r="AA144" s="296"/>
      <c r="AB144" s="296"/>
      <c r="AC144" s="296"/>
      <c r="AD144" s="296"/>
      <c r="AE144" s="296"/>
      <c r="AF144" s="296"/>
      <c r="AG144" s="296"/>
      <c r="AH144" s="296"/>
      <c r="AI144" s="296"/>
      <c r="AJ144" s="296"/>
      <c r="AK144" s="296"/>
    </row>
    <row r="145" spans="1:37" x14ac:dyDescent="0.25">
      <c r="A145" s="322">
        <v>86</v>
      </c>
      <c r="B145" s="315" t="s">
        <v>299</v>
      </c>
      <c r="C145" s="172" t="s">
        <v>1133</v>
      </c>
      <c r="D145" s="315" t="s">
        <v>288</v>
      </c>
      <c r="E145" s="357">
        <v>20</v>
      </c>
      <c r="F145" s="297">
        <v>4050</v>
      </c>
      <c r="G145" s="297">
        <v>2657</v>
      </c>
      <c r="H145" s="303">
        <v>0</v>
      </c>
      <c r="I145" s="306">
        <v>0.34395100000000001</v>
      </c>
      <c r="J145" s="297">
        <v>2657</v>
      </c>
      <c r="K145" s="300">
        <v>53140</v>
      </c>
      <c r="L145" s="315" t="s">
        <v>1027</v>
      </c>
      <c r="M145" s="318">
        <v>10</v>
      </c>
      <c r="N145" s="294">
        <v>10</v>
      </c>
      <c r="O145" s="294" t="s">
        <v>1028</v>
      </c>
      <c r="P145" s="294" t="s">
        <v>1028</v>
      </c>
      <c r="Q145" s="294" t="s">
        <v>1028</v>
      </c>
      <c r="R145" s="294" t="s">
        <v>1028</v>
      </c>
      <c r="S145" s="294" t="s">
        <v>1028</v>
      </c>
      <c r="T145" s="294" t="s">
        <v>1028</v>
      </c>
      <c r="U145" s="294" t="s">
        <v>1028</v>
      </c>
      <c r="V145" s="294" t="s">
        <v>1028</v>
      </c>
      <c r="W145" s="294" t="s">
        <v>1028</v>
      </c>
      <c r="X145" s="294" t="s">
        <v>1028</v>
      </c>
      <c r="Y145" s="294" t="s">
        <v>1028</v>
      </c>
      <c r="Z145" s="294" t="s">
        <v>1028</v>
      </c>
      <c r="AA145" s="294" t="s">
        <v>1028</v>
      </c>
      <c r="AB145" s="294" t="s">
        <v>1028</v>
      </c>
      <c r="AC145" s="294" t="s">
        <v>1028</v>
      </c>
      <c r="AD145" s="294" t="s">
        <v>1028</v>
      </c>
      <c r="AE145" s="294" t="s">
        <v>1028</v>
      </c>
      <c r="AF145" s="294" t="s">
        <v>1028</v>
      </c>
      <c r="AG145" s="294" t="s">
        <v>1028</v>
      </c>
      <c r="AH145" s="294" t="s">
        <v>1028</v>
      </c>
      <c r="AI145" s="294" t="s">
        <v>1028</v>
      </c>
      <c r="AJ145" s="294" t="s">
        <v>1028</v>
      </c>
      <c r="AK145" s="294" t="s">
        <v>1028</v>
      </c>
    </row>
    <row r="146" spans="1:37" ht="25.5" x14ac:dyDescent="0.25">
      <c r="A146" s="323"/>
      <c r="B146" s="316"/>
      <c r="C146" s="173" t="s">
        <v>1134</v>
      </c>
      <c r="D146" s="316"/>
      <c r="E146" s="358"/>
      <c r="F146" s="298"/>
      <c r="G146" s="298"/>
      <c r="H146" s="304"/>
      <c r="I146" s="307"/>
      <c r="J146" s="298"/>
      <c r="K146" s="301"/>
      <c r="L146" s="316"/>
      <c r="M146" s="319"/>
      <c r="N146" s="295"/>
      <c r="O146" s="295"/>
      <c r="P146" s="295"/>
      <c r="Q146" s="295"/>
      <c r="R146" s="295"/>
      <c r="S146" s="295"/>
      <c r="T146" s="295"/>
      <c r="U146" s="295"/>
      <c r="V146" s="295"/>
      <c r="W146" s="295"/>
      <c r="X146" s="295"/>
      <c r="Y146" s="295"/>
      <c r="Z146" s="295"/>
      <c r="AA146" s="295"/>
      <c r="AB146" s="295"/>
      <c r="AC146" s="295"/>
      <c r="AD146" s="295"/>
      <c r="AE146" s="295"/>
      <c r="AF146" s="295"/>
      <c r="AG146" s="295"/>
      <c r="AH146" s="295"/>
      <c r="AI146" s="295"/>
      <c r="AJ146" s="295"/>
      <c r="AK146" s="295"/>
    </row>
    <row r="147" spans="1:37" x14ac:dyDescent="0.25">
      <c r="A147" s="324"/>
      <c r="B147" s="317"/>
      <c r="C147" s="174" t="s">
        <v>1135</v>
      </c>
      <c r="D147" s="317"/>
      <c r="E147" s="359"/>
      <c r="F147" s="299"/>
      <c r="G147" s="299"/>
      <c r="H147" s="305"/>
      <c r="I147" s="308"/>
      <c r="J147" s="299"/>
      <c r="K147" s="302"/>
      <c r="L147" s="317"/>
      <c r="M147" s="320"/>
      <c r="N147" s="296"/>
      <c r="O147" s="296"/>
      <c r="P147" s="296"/>
      <c r="Q147" s="296"/>
      <c r="R147" s="296"/>
      <c r="S147" s="296"/>
      <c r="T147" s="296"/>
      <c r="U147" s="296"/>
      <c r="V147" s="296"/>
      <c r="W147" s="296"/>
      <c r="X147" s="296"/>
      <c r="Y147" s="296"/>
      <c r="Z147" s="296"/>
      <c r="AA147" s="296"/>
      <c r="AB147" s="296"/>
      <c r="AC147" s="296"/>
      <c r="AD147" s="296"/>
      <c r="AE147" s="296"/>
      <c r="AF147" s="296"/>
      <c r="AG147" s="296"/>
      <c r="AH147" s="296"/>
      <c r="AI147" s="296"/>
      <c r="AJ147" s="296"/>
      <c r="AK147" s="296"/>
    </row>
    <row r="148" spans="1:37" x14ac:dyDescent="0.25">
      <c r="A148" s="346">
        <v>87</v>
      </c>
      <c r="B148" s="340" t="s">
        <v>301</v>
      </c>
      <c r="C148" s="177" t="s">
        <v>1136</v>
      </c>
      <c r="D148" s="340" t="s">
        <v>288</v>
      </c>
      <c r="E148" s="360">
        <v>25</v>
      </c>
      <c r="F148" s="352">
        <v>4050</v>
      </c>
      <c r="G148" s="352">
        <v>2614</v>
      </c>
      <c r="H148" s="331">
        <v>1</v>
      </c>
      <c r="I148" s="306">
        <v>1</v>
      </c>
      <c r="J148" s="334" t="s">
        <v>1061</v>
      </c>
      <c r="K148" s="337" t="s">
        <v>1062</v>
      </c>
      <c r="L148" s="340" t="s">
        <v>987</v>
      </c>
      <c r="M148" s="343">
        <v>2</v>
      </c>
      <c r="N148" s="328">
        <v>1</v>
      </c>
      <c r="O148" s="328">
        <v>1</v>
      </c>
      <c r="P148" s="328" t="s">
        <v>1028</v>
      </c>
      <c r="Q148" s="328">
        <v>1</v>
      </c>
      <c r="R148" s="328">
        <v>1</v>
      </c>
      <c r="S148" s="328">
        <v>1</v>
      </c>
      <c r="T148" s="328">
        <v>1</v>
      </c>
      <c r="U148" s="328">
        <v>1</v>
      </c>
      <c r="V148" s="328">
        <v>1</v>
      </c>
      <c r="W148" s="328">
        <v>1</v>
      </c>
      <c r="X148" s="328">
        <v>1</v>
      </c>
      <c r="Y148" s="328">
        <v>1</v>
      </c>
      <c r="Z148" s="328">
        <v>1</v>
      </c>
      <c r="AA148" s="328">
        <v>1</v>
      </c>
      <c r="AB148" s="328">
        <v>1</v>
      </c>
      <c r="AC148" s="328">
        <v>1</v>
      </c>
      <c r="AD148" s="328">
        <v>1</v>
      </c>
      <c r="AE148" s="328">
        <v>1</v>
      </c>
      <c r="AF148" s="328">
        <v>1</v>
      </c>
      <c r="AG148" s="328">
        <v>1</v>
      </c>
      <c r="AH148" s="328">
        <v>1</v>
      </c>
      <c r="AI148" s="328">
        <v>1</v>
      </c>
      <c r="AJ148" s="328">
        <v>1</v>
      </c>
      <c r="AK148" s="328">
        <v>1</v>
      </c>
    </row>
    <row r="149" spans="1:37" ht="25.5" x14ac:dyDescent="0.25">
      <c r="A149" s="347"/>
      <c r="B149" s="341"/>
      <c r="C149" s="178" t="s">
        <v>1134</v>
      </c>
      <c r="D149" s="341"/>
      <c r="E149" s="361"/>
      <c r="F149" s="353"/>
      <c r="G149" s="353"/>
      <c r="H149" s="332"/>
      <c r="I149" s="307"/>
      <c r="J149" s="335"/>
      <c r="K149" s="338"/>
      <c r="L149" s="341"/>
      <c r="M149" s="344"/>
      <c r="N149" s="329"/>
      <c r="O149" s="329"/>
      <c r="P149" s="329"/>
      <c r="Q149" s="329"/>
      <c r="R149" s="329"/>
      <c r="S149" s="329"/>
      <c r="T149" s="329"/>
      <c r="U149" s="329"/>
      <c r="V149" s="329"/>
      <c r="W149" s="329"/>
      <c r="X149" s="329"/>
      <c r="Y149" s="329"/>
      <c r="Z149" s="329"/>
      <c r="AA149" s="329"/>
      <c r="AB149" s="329"/>
      <c r="AC149" s="329"/>
      <c r="AD149" s="329"/>
      <c r="AE149" s="329"/>
      <c r="AF149" s="329"/>
      <c r="AG149" s="329"/>
      <c r="AH149" s="329"/>
      <c r="AI149" s="329"/>
      <c r="AJ149" s="329"/>
      <c r="AK149" s="329"/>
    </row>
    <row r="150" spans="1:37" x14ac:dyDescent="0.25">
      <c r="A150" s="348"/>
      <c r="B150" s="342"/>
      <c r="C150" s="179" t="s">
        <v>1135</v>
      </c>
      <c r="D150" s="342"/>
      <c r="E150" s="362"/>
      <c r="F150" s="354"/>
      <c r="G150" s="354"/>
      <c r="H150" s="333"/>
      <c r="I150" s="308"/>
      <c r="J150" s="336"/>
      <c r="K150" s="339"/>
      <c r="L150" s="342"/>
      <c r="M150" s="345"/>
      <c r="N150" s="330"/>
      <c r="O150" s="330"/>
      <c r="P150" s="330"/>
      <c r="Q150" s="330"/>
      <c r="R150" s="330"/>
      <c r="S150" s="330"/>
      <c r="T150" s="330"/>
      <c r="U150" s="330"/>
      <c r="V150" s="330"/>
      <c r="W150" s="330"/>
      <c r="X150" s="330"/>
      <c r="Y150" s="330"/>
      <c r="Z150" s="330"/>
      <c r="AA150" s="330"/>
      <c r="AB150" s="330"/>
      <c r="AC150" s="330"/>
      <c r="AD150" s="330"/>
      <c r="AE150" s="330"/>
      <c r="AF150" s="330"/>
      <c r="AG150" s="330"/>
      <c r="AH150" s="330"/>
      <c r="AI150" s="330"/>
      <c r="AJ150" s="330"/>
      <c r="AK150" s="330"/>
    </row>
    <row r="151" spans="1:37" x14ac:dyDescent="0.25">
      <c r="A151" s="322">
        <v>88</v>
      </c>
      <c r="B151" s="315" t="s">
        <v>76</v>
      </c>
      <c r="C151" s="172" t="s">
        <v>1133</v>
      </c>
      <c r="D151" s="315" t="s">
        <v>288</v>
      </c>
      <c r="E151" s="357">
        <v>67</v>
      </c>
      <c r="F151" s="297">
        <v>5029</v>
      </c>
      <c r="G151" s="297">
        <v>2586</v>
      </c>
      <c r="H151" s="303">
        <v>0</v>
      </c>
      <c r="I151" s="306">
        <v>0.48578199999999999</v>
      </c>
      <c r="J151" s="297">
        <v>2586</v>
      </c>
      <c r="K151" s="300">
        <v>173262</v>
      </c>
      <c r="L151" s="315" t="s">
        <v>1027</v>
      </c>
      <c r="M151" s="318" t="s">
        <v>1138</v>
      </c>
      <c r="N151" s="294" t="s">
        <v>1028</v>
      </c>
      <c r="O151" s="294">
        <v>5</v>
      </c>
      <c r="P151" s="294" t="s">
        <v>1028</v>
      </c>
      <c r="Q151" s="294">
        <v>10</v>
      </c>
      <c r="R151" s="294">
        <v>3</v>
      </c>
      <c r="S151" s="294">
        <v>5</v>
      </c>
      <c r="T151" s="294">
        <v>6</v>
      </c>
      <c r="U151" s="294">
        <v>5</v>
      </c>
      <c r="V151" s="294" t="s">
        <v>1028</v>
      </c>
      <c r="W151" s="294">
        <v>1</v>
      </c>
      <c r="X151" s="294">
        <v>1</v>
      </c>
      <c r="Y151" s="294">
        <v>2</v>
      </c>
      <c r="Z151" s="294">
        <v>2</v>
      </c>
      <c r="AA151" s="294">
        <v>2</v>
      </c>
      <c r="AB151" s="294">
        <v>2</v>
      </c>
      <c r="AC151" s="294">
        <v>2</v>
      </c>
      <c r="AD151" s="294">
        <v>2</v>
      </c>
      <c r="AE151" s="294">
        <v>3</v>
      </c>
      <c r="AF151" s="294">
        <v>2</v>
      </c>
      <c r="AG151" s="294">
        <v>3</v>
      </c>
      <c r="AH151" s="294">
        <v>3</v>
      </c>
      <c r="AI151" s="294">
        <v>3</v>
      </c>
      <c r="AJ151" s="294">
        <v>3</v>
      </c>
      <c r="AK151" s="294">
        <v>2</v>
      </c>
    </row>
    <row r="152" spans="1:37" ht="25.5" x14ac:dyDescent="0.25">
      <c r="A152" s="323"/>
      <c r="B152" s="316"/>
      <c r="C152" s="173" t="s">
        <v>1137</v>
      </c>
      <c r="D152" s="316"/>
      <c r="E152" s="358"/>
      <c r="F152" s="298"/>
      <c r="G152" s="298"/>
      <c r="H152" s="304"/>
      <c r="I152" s="307"/>
      <c r="J152" s="298"/>
      <c r="K152" s="301"/>
      <c r="L152" s="316"/>
      <c r="M152" s="319"/>
      <c r="N152" s="295"/>
      <c r="O152" s="295"/>
      <c r="P152" s="295"/>
      <c r="Q152" s="295"/>
      <c r="R152" s="295"/>
      <c r="S152" s="295"/>
      <c r="T152" s="295"/>
      <c r="U152" s="295"/>
      <c r="V152" s="295"/>
      <c r="W152" s="295"/>
      <c r="X152" s="295"/>
      <c r="Y152" s="295"/>
      <c r="Z152" s="295"/>
      <c r="AA152" s="295"/>
      <c r="AB152" s="295"/>
      <c r="AC152" s="295"/>
      <c r="AD152" s="295"/>
      <c r="AE152" s="295"/>
      <c r="AF152" s="295"/>
      <c r="AG152" s="295"/>
      <c r="AH152" s="295"/>
      <c r="AI152" s="295"/>
      <c r="AJ152" s="295"/>
      <c r="AK152" s="295"/>
    </row>
    <row r="153" spans="1:37" x14ac:dyDescent="0.25">
      <c r="A153" s="324"/>
      <c r="B153" s="317"/>
      <c r="C153" s="174" t="s">
        <v>1135</v>
      </c>
      <c r="D153" s="317"/>
      <c r="E153" s="359"/>
      <c r="F153" s="299"/>
      <c r="G153" s="299"/>
      <c r="H153" s="305"/>
      <c r="I153" s="308"/>
      <c r="J153" s="299"/>
      <c r="K153" s="302"/>
      <c r="L153" s="317"/>
      <c r="M153" s="320"/>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row>
    <row r="154" spans="1:37" x14ac:dyDescent="0.25">
      <c r="A154" s="322">
        <v>89</v>
      </c>
      <c r="B154" s="315" t="s">
        <v>128</v>
      </c>
      <c r="C154" s="172" t="s">
        <v>1136</v>
      </c>
      <c r="D154" s="315" t="s">
        <v>288</v>
      </c>
      <c r="E154" s="357">
        <v>35</v>
      </c>
      <c r="F154" s="297">
        <v>5029</v>
      </c>
      <c r="G154" s="297">
        <v>2522</v>
      </c>
      <c r="H154" s="303">
        <v>0</v>
      </c>
      <c r="I154" s="306">
        <v>0.49850899999999998</v>
      </c>
      <c r="J154" s="297">
        <v>2522</v>
      </c>
      <c r="K154" s="300">
        <v>88270</v>
      </c>
      <c r="L154" s="315" t="s">
        <v>1027</v>
      </c>
      <c r="M154" s="318" t="s">
        <v>1138</v>
      </c>
      <c r="N154" s="294" t="s">
        <v>1028</v>
      </c>
      <c r="O154" s="294">
        <v>2</v>
      </c>
      <c r="P154" s="294" t="s">
        <v>1028</v>
      </c>
      <c r="Q154" s="294">
        <v>3</v>
      </c>
      <c r="R154" s="294" t="s">
        <v>1028</v>
      </c>
      <c r="S154" s="294" t="s">
        <v>1028</v>
      </c>
      <c r="T154" s="294">
        <v>7</v>
      </c>
      <c r="U154" s="294" t="s">
        <v>1028</v>
      </c>
      <c r="V154" s="294" t="s">
        <v>1028</v>
      </c>
      <c r="W154" s="294" t="s">
        <v>1028</v>
      </c>
      <c r="X154" s="294" t="s">
        <v>1028</v>
      </c>
      <c r="Y154" s="294">
        <v>2</v>
      </c>
      <c r="Z154" s="294">
        <v>2</v>
      </c>
      <c r="AA154" s="294">
        <v>3</v>
      </c>
      <c r="AB154" s="294" t="s">
        <v>1028</v>
      </c>
      <c r="AC154" s="294" t="s">
        <v>1028</v>
      </c>
      <c r="AD154" s="294" t="s">
        <v>1028</v>
      </c>
      <c r="AE154" s="294">
        <v>2</v>
      </c>
      <c r="AF154" s="294">
        <v>3</v>
      </c>
      <c r="AG154" s="294">
        <v>2</v>
      </c>
      <c r="AH154" s="294">
        <v>2</v>
      </c>
      <c r="AI154" s="294">
        <v>2</v>
      </c>
      <c r="AJ154" s="294">
        <v>2</v>
      </c>
      <c r="AK154" s="294">
        <v>3</v>
      </c>
    </row>
    <row r="155" spans="1:37" ht="25.5" x14ac:dyDescent="0.25">
      <c r="A155" s="323"/>
      <c r="B155" s="316"/>
      <c r="C155" s="173" t="s">
        <v>1137</v>
      </c>
      <c r="D155" s="316"/>
      <c r="E155" s="358"/>
      <c r="F155" s="298"/>
      <c r="G155" s="298"/>
      <c r="H155" s="304"/>
      <c r="I155" s="307"/>
      <c r="J155" s="298"/>
      <c r="K155" s="301"/>
      <c r="L155" s="316"/>
      <c r="M155" s="319"/>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row>
    <row r="156" spans="1:37" x14ac:dyDescent="0.25">
      <c r="A156" s="324"/>
      <c r="B156" s="317"/>
      <c r="C156" s="174" t="s">
        <v>1135</v>
      </c>
      <c r="D156" s="317"/>
      <c r="E156" s="359"/>
      <c r="F156" s="299"/>
      <c r="G156" s="299"/>
      <c r="H156" s="305"/>
      <c r="I156" s="308"/>
      <c r="J156" s="299"/>
      <c r="K156" s="302"/>
      <c r="L156" s="317"/>
      <c r="M156" s="320"/>
      <c r="N156" s="296"/>
      <c r="O156" s="296"/>
      <c r="P156" s="296"/>
      <c r="Q156" s="296"/>
      <c r="R156" s="296"/>
      <c r="S156" s="296"/>
      <c r="T156" s="296"/>
      <c r="U156" s="296"/>
      <c r="V156" s="296"/>
      <c r="W156" s="296"/>
      <c r="X156" s="296"/>
      <c r="Y156" s="296"/>
      <c r="Z156" s="296"/>
      <c r="AA156" s="296"/>
      <c r="AB156" s="296"/>
      <c r="AC156" s="296"/>
      <c r="AD156" s="296"/>
      <c r="AE156" s="296"/>
      <c r="AF156" s="296"/>
      <c r="AG156" s="296"/>
      <c r="AH156" s="296"/>
      <c r="AI156" s="296"/>
      <c r="AJ156" s="296"/>
      <c r="AK156" s="296"/>
    </row>
    <row r="157" spans="1:37" x14ac:dyDescent="0.25">
      <c r="A157" s="322">
        <v>91</v>
      </c>
      <c r="B157" s="315" t="s">
        <v>77</v>
      </c>
      <c r="C157" s="172" t="s">
        <v>1139</v>
      </c>
      <c r="D157" s="315" t="s">
        <v>288</v>
      </c>
      <c r="E157" s="357">
        <v>25</v>
      </c>
      <c r="F157" s="297">
        <v>8889</v>
      </c>
      <c r="G157" s="297">
        <v>4153</v>
      </c>
      <c r="H157" s="303">
        <v>0</v>
      </c>
      <c r="I157" s="306">
        <v>0.53279299999999996</v>
      </c>
      <c r="J157" s="297">
        <v>4153</v>
      </c>
      <c r="K157" s="300">
        <v>103825</v>
      </c>
      <c r="L157" s="315" t="s">
        <v>1027</v>
      </c>
      <c r="M157" s="318">
        <v>2</v>
      </c>
      <c r="N157" s="294">
        <v>1</v>
      </c>
      <c r="O157" s="294">
        <v>1</v>
      </c>
      <c r="P157" s="294" t="s">
        <v>1028</v>
      </c>
      <c r="Q157" s="294">
        <v>1</v>
      </c>
      <c r="R157" s="294">
        <v>1</v>
      </c>
      <c r="S157" s="294">
        <v>1</v>
      </c>
      <c r="T157" s="294">
        <v>1</v>
      </c>
      <c r="U157" s="294">
        <v>1</v>
      </c>
      <c r="V157" s="294">
        <v>1</v>
      </c>
      <c r="W157" s="294">
        <v>1</v>
      </c>
      <c r="X157" s="294">
        <v>1</v>
      </c>
      <c r="Y157" s="294">
        <v>1</v>
      </c>
      <c r="Z157" s="294">
        <v>1</v>
      </c>
      <c r="AA157" s="294">
        <v>1</v>
      </c>
      <c r="AB157" s="294">
        <v>1</v>
      </c>
      <c r="AC157" s="294">
        <v>1</v>
      </c>
      <c r="AD157" s="294">
        <v>1</v>
      </c>
      <c r="AE157" s="294">
        <v>1</v>
      </c>
      <c r="AF157" s="294">
        <v>1</v>
      </c>
      <c r="AG157" s="294">
        <v>1</v>
      </c>
      <c r="AH157" s="294">
        <v>1</v>
      </c>
      <c r="AI157" s="294">
        <v>1</v>
      </c>
      <c r="AJ157" s="294">
        <v>1</v>
      </c>
      <c r="AK157" s="294">
        <v>1</v>
      </c>
    </row>
    <row r="158" spans="1:37" x14ac:dyDescent="0.25">
      <c r="A158" s="323"/>
      <c r="B158" s="316"/>
      <c r="C158" s="173" t="s">
        <v>1140</v>
      </c>
      <c r="D158" s="316"/>
      <c r="E158" s="358"/>
      <c r="F158" s="298"/>
      <c r="G158" s="298"/>
      <c r="H158" s="304"/>
      <c r="I158" s="307"/>
      <c r="J158" s="298"/>
      <c r="K158" s="301"/>
      <c r="L158" s="316"/>
      <c r="M158" s="319"/>
      <c r="N158" s="295"/>
      <c r="O158" s="295"/>
      <c r="P158" s="295"/>
      <c r="Q158" s="295"/>
      <c r="R158" s="295"/>
      <c r="S158" s="295"/>
      <c r="T158" s="295"/>
      <c r="U158" s="295"/>
      <c r="V158" s="295"/>
      <c r="W158" s="295"/>
      <c r="X158" s="295"/>
      <c r="Y158" s="295"/>
      <c r="Z158" s="295"/>
      <c r="AA158" s="295"/>
      <c r="AB158" s="295"/>
      <c r="AC158" s="295"/>
      <c r="AD158" s="295"/>
      <c r="AE158" s="295"/>
      <c r="AF158" s="295"/>
      <c r="AG158" s="295"/>
      <c r="AH158" s="295"/>
      <c r="AI158" s="295"/>
      <c r="AJ158" s="295"/>
      <c r="AK158" s="295"/>
    </row>
    <row r="159" spans="1:37" x14ac:dyDescent="0.25">
      <c r="A159" s="324"/>
      <c r="B159" s="317"/>
      <c r="C159" s="174" t="s">
        <v>986</v>
      </c>
      <c r="D159" s="317"/>
      <c r="E159" s="359"/>
      <c r="F159" s="299"/>
      <c r="G159" s="299"/>
      <c r="H159" s="305"/>
      <c r="I159" s="308"/>
      <c r="J159" s="299"/>
      <c r="K159" s="302"/>
      <c r="L159" s="317"/>
      <c r="M159" s="320"/>
      <c r="N159" s="296"/>
      <c r="O159" s="296"/>
      <c r="P159" s="296"/>
      <c r="Q159" s="296"/>
      <c r="R159" s="296"/>
      <c r="S159" s="296"/>
      <c r="T159" s="296"/>
      <c r="U159" s="296"/>
      <c r="V159" s="296"/>
      <c r="W159" s="296"/>
      <c r="X159" s="296"/>
      <c r="Y159" s="296"/>
      <c r="Z159" s="296"/>
      <c r="AA159" s="296"/>
      <c r="AB159" s="296"/>
      <c r="AC159" s="296"/>
      <c r="AD159" s="296"/>
      <c r="AE159" s="296"/>
      <c r="AF159" s="296"/>
      <c r="AG159" s="296"/>
      <c r="AH159" s="296"/>
      <c r="AI159" s="296"/>
      <c r="AJ159" s="296"/>
      <c r="AK159" s="296"/>
    </row>
    <row r="160" spans="1:37" x14ac:dyDescent="0.25">
      <c r="A160" s="322">
        <v>92</v>
      </c>
      <c r="B160" s="315" t="s">
        <v>129</v>
      </c>
      <c r="C160" s="172" t="s">
        <v>1139</v>
      </c>
      <c r="D160" s="315" t="s">
        <v>288</v>
      </c>
      <c r="E160" s="357">
        <v>20</v>
      </c>
      <c r="F160" s="297">
        <v>3682</v>
      </c>
      <c r="G160" s="297">
        <v>2265</v>
      </c>
      <c r="H160" s="303">
        <v>0</v>
      </c>
      <c r="I160" s="306">
        <v>0.38484499999999999</v>
      </c>
      <c r="J160" s="297">
        <v>2265</v>
      </c>
      <c r="K160" s="300">
        <v>45300</v>
      </c>
      <c r="L160" s="315" t="s">
        <v>1027</v>
      </c>
      <c r="M160" s="318">
        <v>10</v>
      </c>
      <c r="N160" s="294">
        <v>10</v>
      </c>
      <c r="O160" s="294" t="s">
        <v>1028</v>
      </c>
      <c r="P160" s="294" t="s">
        <v>1028</v>
      </c>
      <c r="Q160" s="294" t="s">
        <v>1028</v>
      </c>
      <c r="R160" s="294" t="s">
        <v>1028</v>
      </c>
      <c r="S160" s="294" t="s">
        <v>1028</v>
      </c>
      <c r="T160" s="294" t="s">
        <v>1028</v>
      </c>
      <c r="U160" s="294" t="s">
        <v>1028</v>
      </c>
      <c r="V160" s="294" t="s">
        <v>1028</v>
      </c>
      <c r="W160" s="294" t="s">
        <v>1028</v>
      </c>
      <c r="X160" s="294" t="s">
        <v>1028</v>
      </c>
      <c r="Y160" s="294" t="s">
        <v>1028</v>
      </c>
      <c r="Z160" s="294" t="s">
        <v>1028</v>
      </c>
      <c r="AA160" s="294" t="s">
        <v>1028</v>
      </c>
      <c r="AB160" s="294" t="s">
        <v>1028</v>
      </c>
      <c r="AC160" s="294" t="s">
        <v>1028</v>
      </c>
      <c r="AD160" s="294" t="s">
        <v>1028</v>
      </c>
      <c r="AE160" s="294" t="s">
        <v>1028</v>
      </c>
      <c r="AF160" s="294" t="s">
        <v>1028</v>
      </c>
      <c r="AG160" s="294" t="s">
        <v>1028</v>
      </c>
      <c r="AH160" s="294" t="s">
        <v>1028</v>
      </c>
      <c r="AI160" s="294" t="s">
        <v>1028</v>
      </c>
      <c r="AJ160" s="294" t="s">
        <v>1028</v>
      </c>
      <c r="AK160" s="294" t="s">
        <v>1028</v>
      </c>
    </row>
    <row r="161" spans="1:37" x14ac:dyDescent="0.25">
      <c r="A161" s="323"/>
      <c r="B161" s="316"/>
      <c r="C161" s="173" t="s">
        <v>1140</v>
      </c>
      <c r="D161" s="316"/>
      <c r="E161" s="358"/>
      <c r="F161" s="298"/>
      <c r="G161" s="298"/>
      <c r="H161" s="304"/>
      <c r="I161" s="307"/>
      <c r="J161" s="298"/>
      <c r="K161" s="301"/>
      <c r="L161" s="316"/>
      <c r="M161" s="319"/>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row>
    <row r="162" spans="1:37" x14ac:dyDescent="0.25">
      <c r="A162" s="324"/>
      <c r="B162" s="317"/>
      <c r="C162" s="174" t="s">
        <v>986</v>
      </c>
      <c r="D162" s="317"/>
      <c r="E162" s="359"/>
      <c r="F162" s="299"/>
      <c r="G162" s="299"/>
      <c r="H162" s="305"/>
      <c r="I162" s="308"/>
      <c r="J162" s="299"/>
      <c r="K162" s="302"/>
      <c r="L162" s="317"/>
      <c r="M162" s="320"/>
      <c r="N162" s="296"/>
      <c r="O162" s="296"/>
      <c r="P162" s="296"/>
      <c r="Q162" s="296"/>
      <c r="R162" s="296"/>
      <c r="S162" s="296"/>
      <c r="T162" s="296"/>
      <c r="U162" s="296"/>
      <c r="V162" s="296"/>
      <c r="W162" s="296"/>
      <c r="X162" s="296"/>
      <c r="Y162" s="296"/>
      <c r="Z162" s="296"/>
      <c r="AA162" s="296"/>
      <c r="AB162" s="296"/>
      <c r="AC162" s="296"/>
      <c r="AD162" s="296"/>
      <c r="AE162" s="296"/>
      <c r="AF162" s="296"/>
      <c r="AG162" s="296"/>
      <c r="AH162" s="296"/>
      <c r="AI162" s="296"/>
      <c r="AJ162" s="296"/>
      <c r="AK162" s="296"/>
    </row>
    <row r="163" spans="1:37" x14ac:dyDescent="0.25">
      <c r="A163" s="322">
        <v>94</v>
      </c>
      <c r="B163" s="315" t="s">
        <v>78</v>
      </c>
      <c r="C163" s="172" t="s">
        <v>1141</v>
      </c>
      <c r="D163" s="315" t="s">
        <v>288</v>
      </c>
      <c r="E163" s="357">
        <v>41</v>
      </c>
      <c r="F163" s="297">
        <v>15675</v>
      </c>
      <c r="G163" s="297">
        <v>3156</v>
      </c>
      <c r="H163" s="303">
        <v>0</v>
      </c>
      <c r="I163" s="306">
        <v>0.79866000000000004</v>
      </c>
      <c r="J163" s="297">
        <v>3156</v>
      </c>
      <c r="K163" s="300">
        <v>129396</v>
      </c>
      <c r="L163" s="315" t="s">
        <v>1027</v>
      </c>
      <c r="M163" s="318" t="s">
        <v>1138</v>
      </c>
      <c r="N163" s="294" t="s">
        <v>1028</v>
      </c>
      <c r="O163" s="294" t="s">
        <v>1028</v>
      </c>
      <c r="P163" s="294" t="s">
        <v>1028</v>
      </c>
      <c r="Q163" s="294" t="s">
        <v>1028</v>
      </c>
      <c r="R163" s="294" t="s">
        <v>1028</v>
      </c>
      <c r="S163" s="294" t="s">
        <v>1028</v>
      </c>
      <c r="T163" s="294">
        <v>3</v>
      </c>
      <c r="U163" s="294" t="s">
        <v>1028</v>
      </c>
      <c r="V163" s="294">
        <v>3</v>
      </c>
      <c r="W163" s="294" t="s">
        <v>1028</v>
      </c>
      <c r="X163" s="294" t="s">
        <v>1028</v>
      </c>
      <c r="Y163" s="294" t="s">
        <v>1028</v>
      </c>
      <c r="Z163" s="294">
        <v>1</v>
      </c>
      <c r="AA163" s="294">
        <v>2</v>
      </c>
      <c r="AB163" s="294">
        <v>1</v>
      </c>
      <c r="AC163" s="294" t="s">
        <v>1028</v>
      </c>
      <c r="AD163" s="294">
        <v>1</v>
      </c>
      <c r="AE163" s="294">
        <v>3</v>
      </c>
      <c r="AF163" s="294">
        <v>5</v>
      </c>
      <c r="AG163" s="294">
        <v>5</v>
      </c>
      <c r="AH163" s="294">
        <v>5</v>
      </c>
      <c r="AI163" s="294">
        <v>5</v>
      </c>
      <c r="AJ163" s="294">
        <v>5</v>
      </c>
      <c r="AK163" s="294">
        <v>2</v>
      </c>
    </row>
    <row r="164" spans="1:37" x14ac:dyDescent="0.25">
      <c r="A164" s="323"/>
      <c r="B164" s="316"/>
      <c r="C164" s="173" t="s">
        <v>1142</v>
      </c>
      <c r="D164" s="316"/>
      <c r="E164" s="358"/>
      <c r="F164" s="298"/>
      <c r="G164" s="298"/>
      <c r="H164" s="304"/>
      <c r="I164" s="307"/>
      <c r="J164" s="298"/>
      <c r="K164" s="301"/>
      <c r="L164" s="316"/>
      <c r="M164" s="319"/>
      <c r="N164" s="295"/>
      <c r="O164" s="295"/>
      <c r="P164" s="295"/>
      <c r="Q164" s="295"/>
      <c r="R164" s="295"/>
      <c r="S164" s="295"/>
      <c r="T164" s="295"/>
      <c r="U164" s="295"/>
      <c r="V164" s="295"/>
      <c r="W164" s="295"/>
      <c r="X164" s="295"/>
      <c r="Y164" s="295"/>
      <c r="Z164" s="295"/>
      <c r="AA164" s="295"/>
      <c r="AB164" s="295"/>
      <c r="AC164" s="295"/>
      <c r="AD164" s="295"/>
      <c r="AE164" s="295"/>
      <c r="AF164" s="295"/>
      <c r="AG164" s="295"/>
      <c r="AH164" s="295"/>
      <c r="AI164" s="295"/>
      <c r="AJ164" s="295"/>
      <c r="AK164" s="295"/>
    </row>
    <row r="165" spans="1:37" x14ac:dyDescent="0.25">
      <c r="A165" s="323"/>
      <c r="B165" s="316"/>
      <c r="C165" s="173" t="s">
        <v>1143</v>
      </c>
      <c r="D165" s="316"/>
      <c r="E165" s="358"/>
      <c r="F165" s="298"/>
      <c r="G165" s="298"/>
      <c r="H165" s="304"/>
      <c r="I165" s="307"/>
      <c r="J165" s="298"/>
      <c r="K165" s="301"/>
      <c r="L165" s="316"/>
      <c r="M165" s="319"/>
      <c r="N165" s="295"/>
      <c r="O165" s="295"/>
      <c r="P165" s="295"/>
      <c r="Q165" s="295"/>
      <c r="R165" s="295"/>
      <c r="S165" s="295"/>
      <c r="T165" s="295"/>
      <c r="U165" s="295"/>
      <c r="V165" s="295"/>
      <c r="W165" s="295"/>
      <c r="X165" s="295"/>
      <c r="Y165" s="295"/>
      <c r="Z165" s="295"/>
      <c r="AA165" s="295"/>
      <c r="AB165" s="295"/>
      <c r="AC165" s="295"/>
      <c r="AD165" s="295"/>
      <c r="AE165" s="295"/>
      <c r="AF165" s="295"/>
      <c r="AG165" s="295"/>
      <c r="AH165" s="295"/>
      <c r="AI165" s="295"/>
      <c r="AJ165" s="295"/>
      <c r="AK165" s="295"/>
    </row>
    <row r="166" spans="1:37" x14ac:dyDescent="0.25">
      <c r="A166" s="323"/>
      <c r="B166" s="316"/>
      <c r="C166" s="173" t="s">
        <v>1144</v>
      </c>
      <c r="D166" s="316"/>
      <c r="E166" s="358"/>
      <c r="F166" s="298"/>
      <c r="G166" s="298"/>
      <c r="H166" s="304"/>
      <c r="I166" s="307"/>
      <c r="J166" s="298"/>
      <c r="K166" s="301"/>
      <c r="L166" s="316"/>
      <c r="M166" s="319"/>
      <c r="N166" s="295"/>
      <c r="O166" s="295"/>
      <c r="P166" s="295"/>
      <c r="Q166" s="295"/>
      <c r="R166" s="295"/>
      <c r="S166" s="295"/>
      <c r="T166" s="295"/>
      <c r="U166" s="295"/>
      <c r="V166" s="295"/>
      <c r="W166" s="295"/>
      <c r="X166" s="295"/>
      <c r="Y166" s="295"/>
      <c r="Z166" s="295"/>
      <c r="AA166" s="295"/>
      <c r="AB166" s="295"/>
      <c r="AC166" s="295"/>
      <c r="AD166" s="295"/>
      <c r="AE166" s="295"/>
      <c r="AF166" s="295"/>
      <c r="AG166" s="295"/>
      <c r="AH166" s="295"/>
      <c r="AI166" s="295"/>
      <c r="AJ166" s="295"/>
      <c r="AK166" s="295"/>
    </row>
    <row r="167" spans="1:37" x14ac:dyDescent="0.25">
      <c r="A167" s="323"/>
      <c r="B167" s="316"/>
      <c r="C167" s="173" t="s">
        <v>1145</v>
      </c>
      <c r="D167" s="316"/>
      <c r="E167" s="358"/>
      <c r="F167" s="298"/>
      <c r="G167" s="298"/>
      <c r="H167" s="304"/>
      <c r="I167" s="307"/>
      <c r="J167" s="298"/>
      <c r="K167" s="301"/>
      <c r="L167" s="316"/>
      <c r="M167" s="319"/>
      <c r="N167" s="295"/>
      <c r="O167" s="295"/>
      <c r="P167" s="295"/>
      <c r="Q167" s="295"/>
      <c r="R167" s="295"/>
      <c r="S167" s="295"/>
      <c r="T167" s="295"/>
      <c r="U167" s="295"/>
      <c r="V167" s="295"/>
      <c r="W167" s="295"/>
      <c r="X167" s="295"/>
      <c r="Y167" s="295"/>
      <c r="Z167" s="295"/>
      <c r="AA167" s="295"/>
      <c r="AB167" s="295"/>
      <c r="AC167" s="295"/>
      <c r="AD167" s="295"/>
      <c r="AE167" s="295"/>
      <c r="AF167" s="295"/>
      <c r="AG167" s="295"/>
      <c r="AH167" s="295"/>
      <c r="AI167" s="295"/>
      <c r="AJ167" s="295"/>
      <c r="AK167" s="295"/>
    </row>
    <row r="168" spans="1:37" x14ac:dyDescent="0.25">
      <c r="A168" s="324"/>
      <c r="B168" s="317"/>
      <c r="C168" s="174" t="s">
        <v>1146</v>
      </c>
      <c r="D168" s="317"/>
      <c r="E168" s="359"/>
      <c r="F168" s="299"/>
      <c r="G168" s="299"/>
      <c r="H168" s="305"/>
      <c r="I168" s="308"/>
      <c r="J168" s="299"/>
      <c r="K168" s="302"/>
      <c r="L168" s="317"/>
      <c r="M168" s="320"/>
      <c r="N168" s="296"/>
      <c r="O168" s="296"/>
      <c r="P168" s="296"/>
      <c r="Q168" s="296"/>
      <c r="R168" s="296"/>
      <c r="S168" s="296"/>
      <c r="T168" s="296"/>
      <c r="U168" s="296"/>
      <c r="V168" s="296"/>
      <c r="W168" s="296"/>
      <c r="X168" s="296"/>
      <c r="Y168" s="296"/>
      <c r="Z168" s="296"/>
      <c r="AA168" s="296"/>
      <c r="AB168" s="296"/>
      <c r="AC168" s="296"/>
      <c r="AD168" s="296"/>
      <c r="AE168" s="296"/>
      <c r="AF168" s="296"/>
      <c r="AG168" s="296"/>
      <c r="AH168" s="296"/>
      <c r="AI168" s="296"/>
      <c r="AJ168" s="296"/>
      <c r="AK168" s="296"/>
    </row>
    <row r="169" spans="1:37" x14ac:dyDescent="0.25">
      <c r="A169" s="322">
        <v>95</v>
      </c>
      <c r="B169" s="315" t="s">
        <v>130</v>
      </c>
      <c r="C169" s="172" t="s">
        <v>1141</v>
      </c>
      <c r="D169" s="315" t="s">
        <v>288</v>
      </c>
      <c r="E169" s="357">
        <v>22</v>
      </c>
      <c r="F169" s="297">
        <v>26510</v>
      </c>
      <c r="G169" s="297">
        <v>10520</v>
      </c>
      <c r="H169" s="303">
        <v>0</v>
      </c>
      <c r="I169" s="306">
        <v>0.60316899999999996</v>
      </c>
      <c r="J169" s="297">
        <v>10520</v>
      </c>
      <c r="K169" s="300">
        <v>231440</v>
      </c>
      <c r="L169" s="315" t="s">
        <v>1027</v>
      </c>
      <c r="M169" s="318">
        <v>10</v>
      </c>
      <c r="N169" s="294">
        <v>5</v>
      </c>
      <c r="O169" s="294">
        <v>2</v>
      </c>
      <c r="P169" s="294" t="s">
        <v>1028</v>
      </c>
      <c r="Q169" s="294">
        <v>1</v>
      </c>
      <c r="R169" s="294">
        <v>1</v>
      </c>
      <c r="S169" s="294">
        <v>3</v>
      </c>
      <c r="T169" s="294" t="s">
        <v>1028</v>
      </c>
      <c r="U169" s="294" t="s">
        <v>1028</v>
      </c>
      <c r="V169" s="294" t="s">
        <v>1028</v>
      </c>
      <c r="W169" s="294" t="s">
        <v>1028</v>
      </c>
      <c r="X169" s="294" t="s">
        <v>1028</v>
      </c>
      <c r="Y169" s="294" t="s">
        <v>1028</v>
      </c>
      <c r="Z169" s="294" t="s">
        <v>1028</v>
      </c>
      <c r="AA169" s="294" t="s">
        <v>1028</v>
      </c>
      <c r="AB169" s="294" t="s">
        <v>1028</v>
      </c>
      <c r="AC169" s="294" t="s">
        <v>1028</v>
      </c>
      <c r="AD169" s="294" t="s">
        <v>1028</v>
      </c>
      <c r="AE169" s="294" t="s">
        <v>1028</v>
      </c>
      <c r="AF169" s="294" t="s">
        <v>1028</v>
      </c>
      <c r="AG169" s="294" t="s">
        <v>1028</v>
      </c>
      <c r="AH169" s="294" t="s">
        <v>1028</v>
      </c>
      <c r="AI169" s="294" t="s">
        <v>1028</v>
      </c>
      <c r="AJ169" s="294" t="s">
        <v>1028</v>
      </c>
      <c r="AK169" s="294" t="s">
        <v>1028</v>
      </c>
    </row>
    <row r="170" spans="1:37" x14ac:dyDescent="0.25">
      <c r="A170" s="323"/>
      <c r="B170" s="316"/>
      <c r="C170" s="173" t="s">
        <v>1142</v>
      </c>
      <c r="D170" s="316"/>
      <c r="E170" s="358"/>
      <c r="F170" s="298"/>
      <c r="G170" s="298"/>
      <c r="H170" s="304"/>
      <c r="I170" s="307"/>
      <c r="J170" s="298"/>
      <c r="K170" s="301"/>
      <c r="L170" s="316"/>
      <c r="M170" s="319"/>
      <c r="N170" s="295"/>
      <c r="O170" s="295"/>
      <c r="P170" s="295"/>
      <c r="Q170" s="295"/>
      <c r="R170" s="295"/>
      <c r="S170" s="295"/>
      <c r="T170" s="295"/>
      <c r="U170" s="295"/>
      <c r="V170" s="295"/>
      <c r="W170" s="295"/>
      <c r="X170" s="295"/>
      <c r="Y170" s="295"/>
      <c r="Z170" s="295"/>
      <c r="AA170" s="295"/>
      <c r="AB170" s="295"/>
      <c r="AC170" s="295"/>
      <c r="AD170" s="295"/>
      <c r="AE170" s="295"/>
      <c r="AF170" s="295"/>
      <c r="AG170" s="295"/>
      <c r="AH170" s="295"/>
      <c r="AI170" s="295"/>
      <c r="AJ170" s="295"/>
      <c r="AK170" s="295"/>
    </row>
    <row r="171" spans="1:37" x14ac:dyDescent="0.25">
      <c r="A171" s="323"/>
      <c r="B171" s="316"/>
      <c r="C171" s="173" t="s">
        <v>1143</v>
      </c>
      <c r="D171" s="316"/>
      <c r="E171" s="358"/>
      <c r="F171" s="298"/>
      <c r="G171" s="298"/>
      <c r="H171" s="304"/>
      <c r="I171" s="307"/>
      <c r="J171" s="298"/>
      <c r="K171" s="301"/>
      <c r="L171" s="316"/>
      <c r="M171" s="319"/>
      <c r="N171" s="295"/>
      <c r="O171" s="295"/>
      <c r="P171" s="295"/>
      <c r="Q171" s="295"/>
      <c r="R171" s="295"/>
      <c r="S171" s="295"/>
      <c r="T171" s="295"/>
      <c r="U171" s="295"/>
      <c r="V171" s="295"/>
      <c r="W171" s="295"/>
      <c r="X171" s="295"/>
      <c r="Y171" s="295"/>
      <c r="Z171" s="295"/>
      <c r="AA171" s="295"/>
      <c r="AB171" s="295"/>
      <c r="AC171" s="295"/>
      <c r="AD171" s="295"/>
      <c r="AE171" s="295"/>
      <c r="AF171" s="295"/>
      <c r="AG171" s="295"/>
      <c r="AH171" s="295"/>
      <c r="AI171" s="295"/>
      <c r="AJ171" s="295"/>
      <c r="AK171" s="295"/>
    </row>
    <row r="172" spans="1:37" x14ac:dyDescent="0.25">
      <c r="A172" s="323"/>
      <c r="B172" s="316"/>
      <c r="C172" s="173" t="s">
        <v>1147</v>
      </c>
      <c r="D172" s="316"/>
      <c r="E172" s="358"/>
      <c r="F172" s="298"/>
      <c r="G172" s="298"/>
      <c r="H172" s="304"/>
      <c r="I172" s="307"/>
      <c r="J172" s="298"/>
      <c r="K172" s="301"/>
      <c r="L172" s="316"/>
      <c r="M172" s="319"/>
      <c r="N172" s="295"/>
      <c r="O172" s="295"/>
      <c r="P172" s="295"/>
      <c r="Q172" s="295"/>
      <c r="R172" s="295"/>
      <c r="S172" s="295"/>
      <c r="T172" s="295"/>
      <c r="U172" s="295"/>
      <c r="V172" s="295"/>
      <c r="W172" s="295"/>
      <c r="X172" s="295"/>
      <c r="Y172" s="295"/>
      <c r="Z172" s="295"/>
      <c r="AA172" s="295"/>
      <c r="AB172" s="295"/>
      <c r="AC172" s="295"/>
      <c r="AD172" s="295"/>
      <c r="AE172" s="295"/>
      <c r="AF172" s="295"/>
      <c r="AG172" s="295"/>
      <c r="AH172" s="295"/>
      <c r="AI172" s="295"/>
      <c r="AJ172" s="295"/>
      <c r="AK172" s="295"/>
    </row>
    <row r="173" spans="1:37" x14ac:dyDescent="0.25">
      <c r="A173" s="323"/>
      <c r="B173" s="316"/>
      <c r="C173" s="173" t="s">
        <v>1145</v>
      </c>
      <c r="D173" s="316"/>
      <c r="E173" s="358"/>
      <c r="F173" s="298"/>
      <c r="G173" s="298"/>
      <c r="H173" s="304"/>
      <c r="I173" s="307"/>
      <c r="J173" s="298"/>
      <c r="K173" s="301"/>
      <c r="L173" s="316"/>
      <c r="M173" s="319"/>
      <c r="N173" s="295"/>
      <c r="O173" s="295"/>
      <c r="P173" s="295"/>
      <c r="Q173" s="295"/>
      <c r="R173" s="295"/>
      <c r="S173" s="295"/>
      <c r="T173" s="295"/>
      <c r="U173" s="295"/>
      <c r="V173" s="295"/>
      <c r="W173" s="295"/>
      <c r="X173" s="295"/>
      <c r="Y173" s="295"/>
      <c r="Z173" s="295"/>
      <c r="AA173" s="295"/>
      <c r="AB173" s="295"/>
      <c r="AC173" s="295"/>
      <c r="AD173" s="295"/>
      <c r="AE173" s="295"/>
      <c r="AF173" s="295"/>
      <c r="AG173" s="295"/>
      <c r="AH173" s="295"/>
      <c r="AI173" s="295"/>
      <c r="AJ173" s="295"/>
      <c r="AK173" s="295"/>
    </row>
    <row r="174" spans="1:37" x14ac:dyDescent="0.25">
      <c r="A174" s="324"/>
      <c r="B174" s="317"/>
      <c r="C174" s="174" t="s">
        <v>1146</v>
      </c>
      <c r="D174" s="317"/>
      <c r="E174" s="359"/>
      <c r="F174" s="299"/>
      <c r="G174" s="299"/>
      <c r="H174" s="305"/>
      <c r="I174" s="308"/>
      <c r="J174" s="299"/>
      <c r="K174" s="302"/>
      <c r="L174" s="317"/>
      <c r="M174" s="320"/>
      <c r="N174" s="296"/>
      <c r="O174" s="296"/>
      <c r="P174" s="296"/>
      <c r="Q174" s="296"/>
      <c r="R174" s="296"/>
      <c r="S174" s="296"/>
      <c r="T174" s="296"/>
      <c r="U174" s="296"/>
      <c r="V174" s="296"/>
      <c r="W174" s="296"/>
      <c r="X174" s="296"/>
      <c r="Y174" s="296"/>
      <c r="Z174" s="296"/>
      <c r="AA174" s="296"/>
      <c r="AB174" s="296"/>
      <c r="AC174" s="296"/>
      <c r="AD174" s="296"/>
      <c r="AE174" s="296"/>
      <c r="AF174" s="296"/>
      <c r="AG174" s="296"/>
      <c r="AH174" s="296"/>
      <c r="AI174" s="296"/>
      <c r="AJ174" s="296"/>
      <c r="AK174" s="296"/>
    </row>
    <row r="175" spans="1:37" x14ac:dyDescent="0.25">
      <c r="A175" s="322">
        <v>98</v>
      </c>
      <c r="B175" s="315" t="s">
        <v>79</v>
      </c>
      <c r="C175" s="172" t="s">
        <v>1148</v>
      </c>
      <c r="D175" s="315" t="s">
        <v>288</v>
      </c>
      <c r="E175" s="357">
        <v>25</v>
      </c>
      <c r="F175" s="297">
        <v>10047</v>
      </c>
      <c r="G175" s="297">
        <v>6312</v>
      </c>
      <c r="H175" s="303">
        <v>0</v>
      </c>
      <c r="I175" s="306">
        <v>0.371753</v>
      </c>
      <c r="J175" s="297">
        <v>6312</v>
      </c>
      <c r="K175" s="300">
        <v>157800</v>
      </c>
      <c r="L175" s="315" t="s">
        <v>1027</v>
      </c>
      <c r="M175" s="318">
        <v>2</v>
      </c>
      <c r="N175" s="294">
        <v>1</v>
      </c>
      <c r="O175" s="294">
        <v>1</v>
      </c>
      <c r="P175" s="294" t="s">
        <v>1028</v>
      </c>
      <c r="Q175" s="294">
        <v>1</v>
      </c>
      <c r="R175" s="294">
        <v>1</v>
      </c>
      <c r="S175" s="294">
        <v>1</v>
      </c>
      <c r="T175" s="294">
        <v>1</v>
      </c>
      <c r="U175" s="294">
        <v>1</v>
      </c>
      <c r="V175" s="294">
        <v>1</v>
      </c>
      <c r="W175" s="294">
        <v>1</v>
      </c>
      <c r="X175" s="294">
        <v>1</v>
      </c>
      <c r="Y175" s="294">
        <v>1</v>
      </c>
      <c r="Z175" s="294">
        <v>1</v>
      </c>
      <c r="AA175" s="294">
        <v>1</v>
      </c>
      <c r="AB175" s="294">
        <v>1</v>
      </c>
      <c r="AC175" s="294">
        <v>1</v>
      </c>
      <c r="AD175" s="294">
        <v>1</v>
      </c>
      <c r="AE175" s="294">
        <v>1</v>
      </c>
      <c r="AF175" s="294">
        <v>1</v>
      </c>
      <c r="AG175" s="294">
        <v>1</v>
      </c>
      <c r="AH175" s="294">
        <v>1</v>
      </c>
      <c r="AI175" s="294">
        <v>1</v>
      </c>
      <c r="AJ175" s="294">
        <v>1</v>
      </c>
      <c r="AK175" s="294">
        <v>1</v>
      </c>
    </row>
    <row r="176" spans="1:37" x14ac:dyDescent="0.25">
      <c r="A176" s="323"/>
      <c r="B176" s="316"/>
      <c r="C176" s="173" t="s">
        <v>1149</v>
      </c>
      <c r="D176" s="316"/>
      <c r="E176" s="358"/>
      <c r="F176" s="298"/>
      <c r="G176" s="298"/>
      <c r="H176" s="304"/>
      <c r="I176" s="307"/>
      <c r="J176" s="298"/>
      <c r="K176" s="301"/>
      <c r="L176" s="316"/>
      <c r="M176" s="319"/>
      <c r="N176" s="295"/>
      <c r="O176" s="295"/>
      <c r="P176" s="295"/>
      <c r="Q176" s="295"/>
      <c r="R176" s="295"/>
      <c r="S176" s="295"/>
      <c r="T176" s="295"/>
      <c r="U176" s="295"/>
      <c r="V176" s="295"/>
      <c r="W176" s="295"/>
      <c r="X176" s="295"/>
      <c r="Y176" s="295"/>
      <c r="Z176" s="295"/>
      <c r="AA176" s="295"/>
      <c r="AB176" s="295"/>
      <c r="AC176" s="295"/>
      <c r="AD176" s="295"/>
      <c r="AE176" s="295"/>
      <c r="AF176" s="295"/>
      <c r="AG176" s="295"/>
      <c r="AH176" s="295"/>
      <c r="AI176" s="295"/>
      <c r="AJ176" s="295"/>
      <c r="AK176" s="295"/>
    </row>
    <row r="177" spans="1:37" x14ac:dyDescent="0.25">
      <c r="A177" s="324"/>
      <c r="B177" s="317"/>
      <c r="C177" s="174" t="s">
        <v>1135</v>
      </c>
      <c r="D177" s="317"/>
      <c r="E177" s="359"/>
      <c r="F177" s="299"/>
      <c r="G177" s="299"/>
      <c r="H177" s="305"/>
      <c r="I177" s="308"/>
      <c r="J177" s="299"/>
      <c r="K177" s="302"/>
      <c r="L177" s="317"/>
      <c r="M177" s="320"/>
      <c r="N177" s="296"/>
      <c r="O177" s="296"/>
      <c r="P177" s="296"/>
      <c r="Q177" s="296"/>
      <c r="R177" s="296"/>
      <c r="S177" s="296"/>
      <c r="T177" s="296"/>
      <c r="U177" s="296"/>
      <c r="V177" s="296"/>
      <c r="W177" s="296"/>
      <c r="X177" s="296"/>
      <c r="Y177" s="296"/>
      <c r="Z177" s="296"/>
      <c r="AA177" s="296"/>
      <c r="AB177" s="296"/>
      <c r="AC177" s="296"/>
      <c r="AD177" s="296"/>
      <c r="AE177" s="296"/>
      <c r="AF177" s="296"/>
      <c r="AG177" s="296"/>
      <c r="AH177" s="296"/>
      <c r="AI177" s="296"/>
      <c r="AJ177" s="296"/>
      <c r="AK177" s="296"/>
    </row>
    <row r="178" spans="1:37" x14ac:dyDescent="0.25">
      <c r="A178" s="322">
        <v>100</v>
      </c>
      <c r="B178" s="315" t="s">
        <v>80</v>
      </c>
      <c r="C178" s="172" t="s">
        <v>1139</v>
      </c>
      <c r="D178" s="315" t="s">
        <v>288</v>
      </c>
      <c r="E178" s="357">
        <v>59</v>
      </c>
      <c r="F178" s="297">
        <v>8889</v>
      </c>
      <c r="G178" s="297">
        <v>4153</v>
      </c>
      <c r="H178" s="303">
        <v>0</v>
      </c>
      <c r="I178" s="306">
        <v>0.53279299999999996</v>
      </c>
      <c r="J178" s="297">
        <v>4153</v>
      </c>
      <c r="K178" s="300">
        <v>245027</v>
      </c>
      <c r="L178" s="315" t="s">
        <v>1027</v>
      </c>
      <c r="M178" s="318">
        <v>15</v>
      </c>
      <c r="N178" s="294">
        <v>10</v>
      </c>
      <c r="O178" s="294">
        <v>1</v>
      </c>
      <c r="P178" s="294" t="s">
        <v>1028</v>
      </c>
      <c r="Q178" s="294">
        <v>2</v>
      </c>
      <c r="R178" s="294" t="s">
        <v>1028</v>
      </c>
      <c r="S178" s="294">
        <v>1</v>
      </c>
      <c r="T178" s="294">
        <v>1</v>
      </c>
      <c r="U178" s="294">
        <v>2</v>
      </c>
      <c r="V178" s="294">
        <v>7</v>
      </c>
      <c r="W178" s="294" t="s">
        <v>1028</v>
      </c>
      <c r="X178" s="294">
        <v>1</v>
      </c>
      <c r="Y178" s="294">
        <v>1</v>
      </c>
      <c r="Z178" s="294" t="s">
        <v>1028</v>
      </c>
      <c r="AA178" s="294">
        <v>1</v>
      </c>
      <c r="AB178" s="294">
        <v>2</v>
      </c>
      <c r="AC178" s="294" t="s">
        <v>1028</v>
      </c>
      <c r="AD178" s="294">
        <v>2</v>
      </c>
      <c r="AE178" s="294">
        <v>2</v>
      </c>
      <c r="AF178" s="294">
        <v>2</v>
      </c>
      <c r="AG178" s="294">
        <v>2</v>
      </c>
      <c r="AH178" s="294">
        <v>2</v>
      </c>
      <c r="AI178" s="294">
        <v>2</v>
      </c>
      <c r="AJ178" s="294">
        <v>2</v>
      </c>
      <c r="AK178" s="294">
        <v>1</v>
      </c>
    </row>
    <row r="179" spans="1:37" x14ac:dyDescent="0.25">
      <c r="A179" s="323"/>
      <c r="B179" s="316"/>
      <c r="C179" s="173" t="s">
        <v>1150</v>
      </c>
      <c r="D179" s="316"/>
      <c r="E179" s="358"/>
      <c r="F179" s="298"/>
      <c r="G179" s="298"/>
      <c r="H179" s="304"/>
      <c r="I179" s="307"/>
      <c r="J179" s="298"/>
      <c r="K179" s="301"/>
      <c r="L179" s="316"/>
      <c r="M179" s="319"/>
      <c r="N179" s="295"/>
      <c r="O179" s="295"/>
      <c r="P179" s="295"/>
      <c r="Q179" s="295"/>
      <c r="R179" s="295"/>
      <c r="S179" s="295"/>
      <c r="T179" s="295"/>
      <c r="U179" s="295"/>
      <c r="V179" s="295"/>
      <c r="W179" s="295"/>
      <c r="X179" s="295"/>
      <c r="Y179" s="295"/>
      <c r="Z179" s="295"/>
      <c r="AA179" s="295"/>
      <c r="AB179" s="295"/>
      <c r="AC179" s="295"/>
      <c r="AD179" s="295"/>
      <c r="AE179" s="295"/>
      <c r="AF179" s="295"/>
      <c r="AG179" s="295"/>
      <c r="AH179" s="295"/>
      <c r="AI179" s="295"/>
      <c r="AJ179" s="295"/>
      <c r="AK179" s="295"/>
    </row>
    <row r="180" spans="1:37" x14ac:dyDescent="0.25">
      <c r="A180" s="324"/>
      <c r="B180" s="317"/>
      <c r="C180" s="174" t="s">
        <v>986</v>
      </c>
      <c r="D180" s="317"/>
      <c r="E180" s="359"/>
      <c r="F180" s="299"/>
      <c r="G180" s="299"/>
      <c r="H180" s="305"/>
      <c r="I180" s="308"/>
      <c r="J180" s="299"/>
      <c r="K180" s="302"/>
      <c r="L180" s="317"/>
      <c r="M180" s="320"/>
      <c r="N180" s="296"/>
      <c r="O180" s="296"/>
      <c r="P180" s="296"/>
      <c r="Q180" s="296"/>
      <c r="R180" s="296"/>
      <c r="S180" s="296"/>
      <c r="T180" s="296"/>
      <c r="U180" s="296"/>
      <c r="V180" s="296"/>
      <c r="W180" s="296"/>
      <c r="X180" s="296"/>
      <c r="Y180" s="296"/>
      <c r="Z180" s="296"/>
      <c r="AA180" s="296"/>
      <c r="AB180" s="296"/>
      <c r="AC180" s="296"/>
      <c r="AD180" s="296"/>
      <c r="AE180" s="296"/>
      <c r="AF180" s="296"/>
      <c r="AG180" s="296"/>
      <c r="AH180" s="296"/>
      <c r="AI180" s="296"/>
      <c r="AJ180" s="296"/>
      <c r="AK180" s="296"/>
    </row>
    <row r="181" spans="1:37" x14ac:dyDescent="0.25">
      <c r="A181" s="322">
        <v>102</v>
      </c>
      <c r="B181" s="315" t="s">
        <v>81</v>
      </c>
      <c r="C181" s="172" t="s">
        <v>1151</v>
      </c>
      <c r="D181" s="315" t="s">
        <v>288</v>
      </c>
      <c r="E181" s="357">
        <v>25</v>
      </c>
      <c r="F181" s="297">
        <v>5733</v>
      </c>
      <c r="G181" s="297">
        <v>3627</v>
      </c>
      <c r="H181" s="303">
        <v>0</v>
      </c>
      <c r="I181" s="306">
        <v>0.36734699999999998</v>
      </c>
      <c r="J181" s="297">
        <v>3627</v>
      </c>
      <c r="K181" s="300">
        <v>90675</v>
      </c>
      <c r="L181" s="315" t="s">
        <v>1027</v>
      </c>
      <c r="M181" s="318">
        <v>2</v>
      </c>
      <c r="N181" s="294">
        <v>1</v>
      </c>
      <c r="O181" s="294">
        <v>1</v>
      </c>
      <c r="P181" s="294" t="s">
        <v>1028</v>
      </c>
      <c r="Q181" s="294">
        <v>1</v>
      </c>
      <c r="R181" s="294">
        <v>1</v>
      </c>
      <c r="S181" s="294">
        <v>1</v>
      </c>
      <c r="T181" s="294">
        <v>1</v>
      </c>
      <c r="U181" s="294">
        <v>1</v>
      </c>
      <c r="V181" s="294">
        <v>1</v>
      </c>
      <c r="W181" s="294">
        <v>1</v>
      </c>
      <c r="X181" s="294">
        <v>1</v>
      </c>
      <c r="Y181" s="294">
        <v>1</v>
      </c>
      <c r="Z181" s="294">
        <v>1</v>
      </c>
      <c r="AA181" s="294">
        <v>1</v>
      </c>
      <c r="AB181" s="294">
        <v>1</v>
      </c>
      <c r="AC181" s="294">
        <v>1</v>
      </c>
      <c r="AD181" s="294">
        <v>1</v>
      </c>
      <c r="AE181" s="294">
        <v>1</v>
      </c>
      <c r="AF181" s="294">
        <v>1</v>
      </c>
      <c r="AG181" s="294">
        <v>1</v>
      </c>
      <c r="AH181" s="294">
        <v>1</v>
      </c>
      <c r="AI181" s="294">
        <v>1</v>
      </c>
      <c r="AJ181" s="294">
        <v>1</v>
      </c>
      <c r="AK181" s="294">
        <v>1</v>
      </c>
    </row>
    <row r="182" spans="1:37" x14ac:dyDescent="0.25">
      <c r="A182" s="323"/>
      <c r="B182" s="316"/>
      <c r="C182" s="173" t="s">
        <v>1152</v>
      </c>
      <c r="D182" s="316"/>
      <c r="E182" s="358"/>
      <c r="F182" s="298"/>
      <c r="G182" s="298"/>
      <c r="H182" s="304"/>
      <c r="I182" s="307"/>
      <c r="J182" s="298"/>
      <c r="K182" s="301"/>
      <c r="L182" s="316"/>
      <c r="M182" s="319"/>
      <c r="N182" s="295"/>
      <c r="O182" s="295"/>
      <c r="P182" s="295"/>
      <c r="Q182" s="295"/>
      <c r="R182" s="295"/>
      <c r="S182" s="295"/>
      <c r="T182" s="295"/>
      <c r="U182" s="295"/>
      <c r="V182" s="295"/>
      <c r="W182" s="295"/>
      <c r="X182" s="295"/>
      <c r="Y182" s="295"/>
      <c r="Z182" s="295"/>
      <c r="AA182" s="295"/>
      <c r="AB182" s="295"/>
      <c r="AC182" s="295"/>
      <c r="AD182" s="295"/>
      <c r="AE182" s="295"/>
      <c r="AF182" s="295"/>
      <c r="AG182" s="295"/>
      <c r="AH182" s="295"/>
      <c r="AI182" s="295"/>
      <c r="AJ182" s="295"/>
      <c r="AK182" s="295"/>
    </row>
    <row r="183" spans="1:37" x14ac:dyDescent="0.25">
      <c r="A183" s="323"/>
      <c r="B183" s="316"/>
      <c r="C183" s="173" t="s">
        <v>1153</v>
      </c>
      <c r="D183" s="316"/>
      <c r="E183" s="358"/>
      <c r="F183" s="298"/>
      <c r="G183" s="298"/>
      <c r="H183" s="304"/>
      <c r="I183" s="307"/>
      <c r="J183" s="298"/>
      <c r="K183" s="301"/>
      <c r="L183" s="316"/>
      <c r="M183" s="319"/>
      <c r="N183" s="295"/>
      <c r="O183" s="295"/>
      <c r="P183" s="295"/>
      <c r="Q183" s="295"/>
      <c r="R183" s="295"/>
      <c r="S183" s="295"/>
      <c r="T183" s="295"/>
      <c r="U183" s="295"/>
      <c r="V183" s="295"/>
      <c r="W183" s="295"/>
      <c r="X183" s="295"/>
      <c r="Y183" s="295"/>
      <c r="Z183" s="295"/>
      <c r="AA183" s="295"/>
      <c r="AB183" s="295"/>
      <c r="AC183" s="295"/>
      <c r="AD183" s="295"/>
      <c r="AE183" s="295"/>
      <c r="AF183" s="295"/>
      <c r="AG183" s="295"/>
      <c r="AH183" s="295"/>
      <c r="AI183" s="295"/>
      <c r="AJ183" s="295"/>
      <c r="AK183" s="295"/>
    </row>
    <row r="184" spans="1:37" x14ac:dyDescent="0.25">
      <c r="A184" s="324"/>
      <c r="B184" s="317"/>
      <c r="C184" s="174" t="s">
        <v>1154</v>
      </c>
      <c r="D184" s="317"/>
      <c r="E184" s="359"/>
      <c r="F184" s="299"/>
      <c r="G184" s="299"/>
      <c r="H184" s="305"/>
      <c r="I184" s="308"/>
      <c r="J184" s="299"/>
      <c r="K184" s="302"/>
      <c r="L184" s="317"/>
      <c r="M184" s="320"/>
      <c r="N184" s="296"/>
      <c r="O184" s="296"/>
      <c r="P184" s="296"/>
      <c r="Q184" s="296"/>
      <c r="R184" s="296"/>
      <c r="S184" s="296"/>
      <c r="T184" s="296"/>
      <c r="U184" s="296"/>
      <c r="V184" s="296"/>
      <c r="W184" s="296"/>
      <c r="X184" s="296"/>
      <c r="Y184" s="296"/>
      <c r="Z184" s="296"/>
      <c r="AA184" s="296"/>
      <c r="AB184" s="296"/>
      <c r="AC184" s="296"/>
      <c r="AD184" s="296"/>
      <c r="AE184" s="296"/>
      <c r="AF184" s="296"/>
      <c r="AG184" s="296"/>
      <c r="AH184" s="296"/>
      <c r="AI184" s="296"/>
      <c r="AJ184" s="296"/>
      <c r="AK184" s="296"/>
    </row>
    <row r="185" spans="1:37" x14ac:dyDescent="0.25">
      <c r="A185" s="322">
        <v>103</v>
      </c>
      <c r="B185" s="315" t="s">
        <v>82</v>
      </c>
      <c r="C185" s="172" t="s">
        <v>1155</v>
      </c>
      <c r="D185" s="315" t="s">
        <v>288</v>
      </c>
      <c r="E185" s="357">
        <v>56</v>
      </c>
      <c r="F185" s="297">
        <v>17148</v>
      </c>
      <c r="G185" s="297">
        <v>17148</v>
      </c>
      <c r="H185" s="303">
        <v>0</v>
      </c>
      <c r="I185" s="306">
        <v>0</v>
      </c>
      <c r="J185" s="297">
        <v>17148</v>
      </c>
      <c r="K185" s="300">
        <v>960288</v>
      </c>
      <c r="L185" s="315" t="s">
        <v>1027</v>
      </c>
      <c r="M185" s="318" t="s">
        <v>1138</v>
      </c>
      <c r="N185" s="294" t="s">
        <v>1028</v>
      </c>
      <c r="O185" s="294">
        <v>5</v>
      </c>
      <c r="P185" s="294" t="s">
        <v>1028</v>
      </c>
      <c r="Q185" s="294">
        <v>4</v>
      </c>
      <c r="R185" s="294" t="s">
        <v>1028</v>
      </c>
      <c r="S185" s="294">
        <v>4</v>
      </c>
      <c r="T185" s="294">
        <v>2</v>
      </c>
      <c r="U185" s="294">
        <v>3</v>
      </c>
      <c r="V185" s="294">
        <v>5</v>
      </c>
      <c r="W185" s="294">
        <v>4</v>
      </c>
      <c r="X185" s="294">
        <v>1</v>
      </c>
      <c r="Y185" s="294">
        <v>3</v>
      </c>
      <c r="Z185" s="294">
        <v>1</v>
      </c>
      <c r="AA185" s="294">
        <v>4</v>
      </c>
      <c r="AB185" s="294">
        <v>2</v>
      </c>
      <c r="AC185" s="294" t="s">
        <v>1028</v>
      </c>
      <c r="AD185" s="294">
        <v>2</v>
      </c>
      <c r="AE185" s="294">
        <v>2</v>
      </c>
      <c r="AF185" s="294">
        <v>2</v>
      </c>
      <c r="AG185" s="294">
        <v>2</v>
      </c>
      <c r="AH185" s="294">
        <v>2</v>
      </c>
      <c r="AI185" s="294">
        <v>2</v>
      </c>
      <c r="AJ185" s="294">
        <v>2</v>
      </c>
      <c r="AK185" s="294">
        <v>4</v>
      </c>
    </row>
    <row r="186" spans="1:37" x14ac:dyDescent="0.25">
      <c r="A186" s="323"/>
      <c r="B186" s="316"/>
      <c r="C186" s="173" t="s">
        <v>1156</v>
      </c>
      <c r="D186" s="316"/>
      <c r="E186" s="358"/>
      <c r="F186" s="298"/>
      <c r="G186" s="298"/>
      <c r="H186" s="304"/>
      <c r="I186" s="307"/>
      <c r="J186" s="298"/>
      <c r="K186" s="301"/>
      <c r="L186" s="316"/>
      <c r="M186" s="319"/>
      <c r="N186" s="295"/>
      <c r="O186" s="295"/>
      <c r="P186" s="295"/>
      <c r="Q186" s="295"/>
      <c r="R186" s="295"/>
      <c r="S186" s="295"/>
      <c r="T186" s="295"/>
      <c r="U186" s="295"/>
      <c r="V186" s="295"/>
      <c r="W186" s="295"/>
      <c r="X186" s="295"/>
      <c r="Y186" s="295"/>
      <c r="Z186" s="295"/>
      <c r="AA186" s="295"/>
      <c r="AB186" s="295"/>
      <c r="AC186" s="295"/>
      <c r="AD186" s="295"/>
      <c r="AE186" s="295"/>
      <c r="AF186" s="295"/>
      <c r="AG186" s="295"/>
      <c r="AH186" s="295"/>
      <c r="AI186" s="295"/>
      <c r="AJ186" s="295"/>
      <c r="AK186" s="295"/>
    </row>
    <row r="187" spans="1:37" x14ac:dyDescent="0.25">
      <c r="A187" s="324"/>
      <c r="B187" s="317"/>
      <c r="C187" s="174" t="s">
        <v>1157</v>
      </c>
      <c r="D187" s="317"/>
      <c r="E187" s="359"/>
      <c r="F187" s="299"/>
      <c r="G187" s="299"/>
      <c r="H187" s="305"/>
      <c r="I187" s="308"/>
      <c r="J187" s="299"/>
      <c r="K187" s="302"/>
      <c r="L187" s="317"/>
      <c r="M187" s="320"/>
      <c r="N187" s="296"/>
      <c r="O187" s="296"/>
      <c r="P187" s="296"/>
      <c r="Q187" s="296"/>
      <c r="R187" s="296"/>
      <c r="S187" s="296"/>
      <c r="T187" s="296"/>
      <c r="U187" s="296"/>
      <c r="V187" s="296"/>
      <c r="W187" s="296"/>
      <c r="X187" s="296"/>
      <c r="Y187" s="296"/>
      <c r="Z187" s="296"/>
      <c r="AA187" s="296"/>
      <c r="AB187" s="296"/>
      <c r="AC187" s="296"/>
      <c r="AD187" s="296"/>
      <c r="AE187" s="296"/>
      <c r="AF187" s="296"/>
      <c r="AG187" s="296"/>
      <c r="AH187" s="296"/>
      <c r="AI187" s="296"/>
      <c r="AJ187" s="296"/>
      <c r="AK187" s="296"/>
    </row>
    <row r="188" spans="1:37" x14ac:dyDescent="0.25">
      <c r="A188" s="322">
        <v>104</v>
      </c>
      <c r="B188" s="315" t="s">
        <v>83</v>
      </c>
      <c r="C188" s="172" t="s">
        <v>1158</v>
      </c>
      <c r="D188" s="315" t="s">
        <v>288</v>
      </c>
      <c r="E188" s="357">
        <v>65</v>
      </c>
      <c r="F188" s="297">
        <v>17148</v>
      </c>
      <c r="G188" s="297">
        <v>17148</v>
      </c>
      <c r="H188" s="303">
        <v>0</v>
      </c>
      <c r="I188" s="306">
        <v>0</v>
      </c>
      <c r="J188" s="297">
        <v>17148</v>
      </c>
      <c r="K188" s="300">
        <v>1114620</v>
      </c>
      <c r="L188" s="315" t="s">
        <v>1027</v>
      </c>
      <c r="M188" s="318" t="s">
        <v>1138</v>
      </c>
      <c r="N188" s="294" t="s">
        <v>1028</v>
      </c>
      <c r="O188" s="294">
        <v>5</v>
      </c>
      <c r="P188" s="294" t="s">
        <v>1028</v>
      </c>
      <c r="Q188" s="294">
        <v>3</v>
      </c>
      <c r="R188" s="294">
        <v>3</v>
      </c>
      <c r="S188" s="294">
        <v>2</v>
      </c>
      <c r="T188" s="294">
        <v>1</v>
      </c>
      <c r="U188" s="294">
        <v>6</v>
      </c>
      <c r="V188" s="294">
        <v>4</v>
      </c>
      <c r="W188" s="294">
        <v>2</v>
      </c>
      <c r="X188" s="294">
        <v>1</v>
      </c>
      <c r="Y188" s="294">
        <v>3</v>
      </c>
      <c r="Z188" s="294">
        <v>3</v>
      </c>
      <c r="AA188" s="294">
        <v>7</v>
      </c>
      <c r="AB188" s="294">
        <v>2</v>
      </c>
      <c r="AC188" s="294">
        <v>1</v>
      </c>
      <c r="AD188" s="294">
        <v>3</v>
      </c>
      <c r="AE188" s="294">
        <v>2</v>
      </c>
      <c r="AF188" s="294">
        <v>2</v>
      </c>
      <c r="AG188" s="294">
        <v>2</v>
      </c>
      <c r="AH188" s="294">
        <v>2</v>
      </c>
      <c r="AI188" s="294">
        <v>2</v>
      </c>
      <c r="AJ188" s="294">
        <v>2</v>
      </c>
      <c r="AK188" s="294">
        <v>7</v>
      </c>
    </row>
    <row r="189" spans="1:37" x14ac:dyDescent="0.25">
      <c r="A189" s="323"/>
      <c r="B189" s="316"/>
      <c r="C189" s="173" t="s">
        <v>1156</v>
      </c>
      <c r="D189" s="316"/>
      <c r="E189" s="358"/>
      <c r="F189" s="298"/>
      <c r="G189" s="298"/>
      <c r="H189" s="304"/>
      <c r="I189" s="307"/>
      <c r="J189" s="298"/>
      <c r="K189" s="301"/>
      <c r="L189" s="316"/>
      <c r="M189" s="319"/>
      <c r="N189" s="295"/>
      <c r="O189" s="295"/>
      <c r="P189" s="295"/>
      <c r="Q189" s="295"/>
      <c r="R189" s="295"/>
      <c r="S189" s="295"/>
      <c r="T189" s="295"/>
      <c r="U189" s="295"/>
      <c r="V189" s="295"/>
      <c r="W189" s="295"/>
      <c r="X189" s="295"/>
      <c r="Y189" s="295"/>
      <c r="Z189" s="295"/>
      <c r="AA189" s="295"/>
      <c r="AB189" s="295"/>
      <c r="AC189" s="295"/>
      <c r="AD189" s="295"/>
      <c r="AE189" s="295"/>
      <c r="AF189" s="295"/>
      <c r="AG189" s="295"/>
      <c r="AH189" s="295"/>
      <c r="AI189" s="295"/>
      <c r="AJ189" s="295"/>
      <c r="AK189" s="295"/>
    </row>
    <row r="190" spans="1:37" x14ac:dyDescent="0.25">
      <c r="A190" s="324"/>
      <c r="B190" s="317"/>
      <c r="C190" s="174" t="s">
        <v>1159</v>
      </c>
      <c r="D190" s="317"/>
      <c r="E190" s="359"/>
      <c r="F190" s="299"/>
      <c r="G190" s="299"/>
      <c r="H190" s="305"/>
      <c r="I190" s="308"/>
      <c r="J190" s="299"/>
      <c r="K190" s="302"/>
      <c r="L190" s="317"/>
      <c r="M190" s="320"/>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row>
    <row r="191" spans="1:37" x14ac:dyDescent="0.25">
      <c r="A191" s="322">
        <v>105</v>
      </c>
      <c r="B191" s="315" t="s">
        <v>84</v>
      </c>
      <c r="C191" s="172" t="s">
        <v>1155</v>
      </c>
      <c r="D191" s="315" t="s">
        <v>288</v>
      </c>
      <c r="E191" s="357">
        <v>25</v>
      </c>
      <c r="F191" s="297">
        <v>28825</v>
      </c>
      <c r="G191" s="297">
        <v>26300</v>
      </c>
      <c r="H191" s="303">
        <v>0</v>
      </c>
      <c r="I191" s="306">
        <v>8.7597999999999995E-2</v>
      </c>
      <c r="J191" s="297">
        <v>26300</v>
      </c>
      <c r="K191" s="300">
        <v>657500</v>
      </c>
      <c r="L191" s="315" t="s">
        <v>1027</v>
      </c>
      <c r="M191" s="318">
        <v>15</v>
      </c>
      <c r="N191" s="294">
        <v>10</v>
      </c>
      <c r="O191" s="294" t="s">
        <v>1028</v>
      </c>
      <c r="P191" s="294" t="s">
        <v>1028</v>
      </c>
      <c r="Q191" s="294" t="s">
        <v>1028</v>
      </c>
      <c r="R191" s="294" t="s">
        <v>1028</v>
      </c>
      <c r="S191" s="294" t="s">
        <v>1028</v>
      </c>
      <c r="T191" s="294" t="s">
        <v>1028</v>
      </c>
      <c r="U191" s="294" t="s">
        <v>1028</v>
      </c>
      <c r="V191" s="294" t="s">
        <v>1028</v>
      </c>
      <c r="W191" s="294" t="s">
        <v>1028</v>
      </c>
      <c r="X191" s="294" t="s">
        <v>1028</v>
      </c>
      <c r="Y191" s="294" t="s">
        <v>1028</v>
      </c>
      <c r="Z191" s="294" t="s">
        <v>1028</v>
      </c>
      <c r="AA191" s="294" t="s">
        <v>1028</v>
      </c>
      <c r="AB191" s="294" t="s">
        <v>1028</v>
      </c>
      <c r="AC191" s="294" t="s">
        <v>1028</v>
      </c>
      <c r="AD191" s="294" t="s">
        <v>1028</v>
      </c>
      <c r="AE191" s="294" t="s">
        <v>1028</v>
      </c>
      <c r="AF191" s="294" t="s">
        <v>1028</v>
      </c>
      <c r="AG191" s="294" t="s">
        <v>1028</v>
      </c>
      <c r="AH191" s="294" t="s">
        <v>1028</v>
      </c>
      <c r="AI191" s="294" t="s">
        <v>1028</v>
      </c>
      <c r="AJ191" s="294" t="s">
        <v>1028</v>
      </c>
      <c r="AK191" s="294" t="s">
        <v>1028</v>
      </c>
    </row>
    <row r="192" spans="1:37" x14ac:dyDescent="0.25">
      <c r="A192" s="323"/>
      <c r="B192" s="316"/>
      <c r="C192" s="173" t="s">
        <v>1160</v>
      </c>
      <c r="D192" s="316"/>
      <c r="E192" s="358"/>
      <c r="F192" s="298"/>
      <c r="G192" s="298"/>
      <c r="H192" s="304"/>
      <c r="I192" s="307"/>
      <c r="J192" s="298"/>
      <c r="K192" s="301"/>
      <c r="L192" s="316"/>
      <c r="M192" s="319"/>
      <c r="N192" s="295"/>
      <c r="O192" s="295"/>
      <c r="P192" s="295"/>
      <c r="Q192" s="295"/>
      <c r="R192" s="295"/>
      <c r="S192" s="295"/>
      <c r="T192" s="295"/>
      <c r="U192" s="295"/>
      <c r="V192" s="295"/>
      <c r="W192" s="295"/>
      <c r="X192" s="295"/>
      <c r="Y192" s="295"/>
      <c r="Z192" s="295"/>
      <c r="AA192" s="295"/>
      <c r="AB192" s="295"/>
      <c r="AC192" s="295"/>
      <c r="AD192" s="295"/>
      <c r="AE192" s="295"/>
      <c r="AF192" s="295"/>
      <c r="AG192" s="295"/>
      <c r="AH192" s="295"/>
      <c r="AI192" s="295"/>
      <c r="AJ192" s="295"/>
      <c r="AK192" s="295"/>
    </row>
    <row r="193" spans="1:37" x14ac:dyDescent="0.25">
      <c r="A193" s="324"/>
      <c r="B193" s="317"/>
      <c r="C193" s="174" t="s">
        <v>1157</v>
      </c>
      <c r="D193" s="317"/>
      <c r="E193" s="359"/>
      <c r="F193" s="299"/>
      <c r="G193" s="299"/>
      <c r="H193" s="305"/>
      <c r="I193" s="308"/>
      <c r="J193" s="299"/>
      <c r="K193" s="302"/>
      <c r="L193" s="317"/>
      <c r="M193" s="320"/>
      <c r="N193" s="296"/>
      <c r="O193" s="296"/>
      <c r="P193" s="296"/>
      <c r="Q193" s="296"/>
      <c r="R193" s="296"/>
      <c r="S193" s="296"/>
      <c r="T193" s="296"/>
      <c r="U193" s="296"/>
      <c r="V193" s="296"/>
      <c r="W193" s="296"/>
      <c r="X193" s="296"/>
      <c r="Y193" s="296"/>
      <c r="Z193" s="296"/>
      <c r="AA193" s="296"/>
      <c r="AB193" s="296"/>
      <c r="AC193" s="296"/>
      <c r="AD193" s="296"/>
      <c r="AE193" s="296"/>
      <c r="AF193" s="296"/>
      <c r="AG193" s="296"/>
      <c r="AH193" s="296"/>
      <c r="AI193" s="296"/>
      <c r="AJ193" s="296"/>
      <c r="AK193" s="296"/>
    </row>
    <row r="194" spans="1:37" x14ac:dyDescent="0.25">
      <c r="A194" s="346">
        <v>106</v>
      </c>
      <c r="B194" s="340" t="s">
        <v>85</v>
      </c>
      <c r="C194" s="183" t="s">
        <v>1158</v>
      </c>
      <c r="D194" s="340" t="s">
        <v>288</v>
      </c>
      <c r="E194" s="360">
        <v>25</v>
      </c>
      <c r="F194" s="352">
        <v>28825</v>
      </c>
      <c r="G194" s="352">
        <v>26300</v>
      </c>
      <c r="H194" s="331">
        <v>1</v>
      </c>
      <c r="I194" s="306">
        <v>1</v>
      </c>
      <c r="J194" s="334" t="s">
        <v>1061</v>
      </c>
      <c r="K194" s="337" t="s">
        <v>1062</v>
      </c>
      <c r="L194" s="340" t="s">
        <v>987</v>
      </c>
      <c r="M194" s="343">
        <v>15</v>
      </c>
      <c r="N194" s="328">
        <v>10</v>
      </c>
      <c r="O194" s="328" t="s">
        <v>1028</v>
      </c>
      <c r="P194" s="328" t="s">
        <v>1028</v>
      </c>
      <c r="Q194" s="328" t="s">
        <v>1028</v>
      </c>
      <c r="R194" s="328" t="s">
        <v>1028</v>
      </c>
      <c r="S194" s="328" t="s">
        <v>1028</v>
      </c>
      <c r="T194" s="328" t="s">
        <v>1028</v>
      </c>
      <c r="U194" s="328" t="s">
        <v>1028</v>
      </c>
      <c r="V194" s="328" t="s">
        <v>1028</v>
      </c>
      <c r="W194" s="328" t="s">
        <v>1028</v>
      </c>
      <c r="X194" s="328" t="s">
        <v>1028</v>
      </c>
      <c r="Y194" s="328" t="s">
        <v>1028</v>
      </c>
      <c r="Z194" s="328" t="s">
        <v>1028</v>
      </c>
      <c r="AA194" s="328" t="s">
        <v>1028</v>
      </c>
      <c r="AB194" s="328" t="s">
        <v>1028</v>
      </c>
      <c r="AC194" s="328" t="s">
        <v>1028</v>
      </c>
      <c r="AD194" s="328" t="s">
        <v>1028</v>
      </c>
      <c r="AE194" s="328" t="s">
        <v>1028</v>
      </c>
      <c r="AF194" s="328" t="s">
        <v>1028</v>
      </c>
      <c r="AG194" s="328" t="s">
        <v>1028</v>
      </c>
      <c r="AH194" s="328" t="s">
        <v>1028</v>
      </c>
      <c r="AI194" s="328" t="s">
        <v>1028</v>
      </c>
      <c r="AJ194" s="328" t="s">
        <v>1028</v>
      </c>
      <c r="AK194" s="328" t="s">
        <v>1028</v>
      </c>
    </row>
    <row r="195" spans="1:37" x14ac:dyDescent="0.25">
      <c r="A195" s="347"/>
      <c r="B195" s="341"/>
      <c r="C195" s="184" t="s">
        <v>1160</v>
      </c>
      <c r="D195" s="341"/>
      <c r="E195" s="361"/>
      <c r="F195" s="353"/>
      <c r="G195" s="353"/>
      <c r="H195" s="332"/>
      <c r="I195" s="307"/>
      <c r="J195" s="335"/>
      <c r="K195" s="338"/>
      <c r="L195" s="341"/>
      <c r="M195" s="344"/>
      <c r="N195" s="329"/>
      <c r="O195" s="329"/>
      <c r="P195" s="329"/>
      <c r="Q195" s="329"/>
      <c r="R195" s="329"/>
      <c r="S195" s="329"/>
      <c r="T195" s="329"/>
      <c r="U195" s="329"/>
      <c r="V195" s="329"/>
      <c r="W195" s="329"/>
      <c r="X195" s="329"/>
      <c r="Y195" s="329"/>
      <c r="Z195" s="329"/>
      <c r="AA195" s="329"/>
      <c r="AB195" s="329"/>
      <c r="AC195" s="329"/>
      <c r="AD195" s="329"/>
      <c r="AE195" s="329"/>
      <c r="AF195" s="329"/>
      <c r="AG195" s="329"/>
      <c r="AH195" s="329"/>
      <c r="AI195" s="329"/>
      <c r="AJ195" s="329"/>
      <c r="AK195" s="329"/>
    </row>
    <row r="196" spans="1:37" x14ac:dyDescent="0.25">
      <c r="A196" s="348"/>
      <c r="B196" s="342"/>
      <c r="C196" s="185" t="s">
        <v>1159</v>
      </c>
      <c r="D196" s="342"/>
      <c r="E196" s="362"/>
      <c r="F196" s="354"/>
      <c r="G196" s="354"/>
      <c r="H196" s="333"/>
      <c r="I196" s="308"/>
      <c r="J196" s="336"/>
      <c r="K196" s="339"/>
      <c r="L196" s="342"/>
      <c r="M196" s="345"/>
      <c r="N196" s="330"/>
      <c r="O196" s="330"/>
      <c r="P196" s="330"/>
      <c r="Q196" s="330"/>
      <c r="R196" s="330"/>
      <c r="S196" s="330"/>
      <c r="T196" s="330"/>
      <c r="U196" s="330"/>
      <c r="V196" s="330"/>
      <c r="W196" s="330"/>
      <c r="X196" s="330"/>
      <c r="Y196" s="330"/>
      <c r="Z196" s="330"/>
      <c r="AA196" s="330"/>
      <c r="AB196" s="330"/>
      <c r="AC196" s="330"/>
      <c r="AD196" s="330"/>
      <c r="AE196" s="330"/>
      <c r="AF196" s="330"/>
      <c r="AG196" s="330"/>
      <c r="AH196" s="330"/>
      <c r="AI196" s="330"/>
      <c r="AJ196" s="330"/>
      <c r="AK196" s="330"/>
    </row>
    <row r="197" spans="1:37" x14ac:dyDescent="0.25">
      <c r="A197" s="322">
        <v>108</v>
      </c>
      <c r="B197" s="315" t="s">
        <v>131</v>
      </c>
      <c r="C197" s="180" t="s">
        <v>1156</v>
      </c>
      <c r="D197" s="315" t="s">
        <v>288</v>
      </c>
      <c r="E197" s="357">
        <v>20</v>
      </c>
      <c r="F197" s="297">
        <v>84160</v>
      </c>
      <c r="G197" s="297">
        <v>36820</v>
      </c>
      <c r="H197" s="303">
        <v>0</v>
      </c>
      <c r="I197" s="306">
        <v>0.5625</v>
      </c>
      <c r="J197" s="297">
        <v>36820</v>
      </c>
      <c r="K197" s="300">
        <v>736400</v>
      </c>
      <c r="L197" s="315" t="s">
        <v>1027</v>
      </c>
      <c r="M197" s="318">
        <v>15</v>
      </c>
      <c r="N197" s="294">
        <v>5</v>
      </c>
      <c r="O197" s="294" t="s">
        <v>1028</v>
      </c>
      <c r="P197" s="294" t="s">
        <v>1028</v>
      </c>
      <c r="Q197" s="294" t="s">
        <v>1028</v>
      </c>
      <c r="R197" s="294" t="s">
        <v>1028</v>
      </c>
      <c r="S197" s="294" t="s">
        <v>1028</v>
      </c>
      <c r="T197" s="294" t="s">
        <v>1028</v>
      </c>
      <c r="U197" s="294" t="s">
        <v>1028</v>
      </c>
      <c r="V197" s="294" t="s">
        <v>1028</v>
      </c>
      <c r="W197" s="294" t="s">
        <v>1028</v>
      </c>
      <c r="X197" s="294" t="s">
        <v>1028</v>
      </c>
      <c r="Y197" s="294" t="s">
        <v>1028</v>
      </c>
      <c r="Z197" s="294" t="s">
        <v>1028</v>
      </c>
      <c r="AA197" s="294" t="s">
        <v>1028</v>
      </c>
      <c r="AB197" s="294" t="s">
        <v>1028</v>
      </c>
      <c r="AC197" s="294" t="s">
        <v>1028</v>
      </c>
      <c r="AD197" s="294" t="s">
        <v>1028</v>
      </c>
      <c r="AE197" s="294" t="s">
        <v>1028</v>
      </c>
      <c r="AF197" s="294" t="s">
        <v>1028</v>
      </c>
      <c r="AG197" s="294" t="s">
        <v>1028</v>
      </c>
      <c r="AH197" s="294" t="s">
        <v>1028</v>
      </c>
      <c r="AI197" s="294" t="s">
        <v>1028</v>
      </c>
      <c r="AJ197" s="294" t="s">
        <v>1028</v>
      </c>
      <c r="AK197" s="294" t="s">
        <v>1028</v>
      </c>
    </row>
    <row r="198" spans="1:37" x14ac:dyDescent="0.25">
      <c r="A198" s="324"/>
      <c r="B198" s="317"/>
      <c r="C198" s="182" t="s">
        <v>1161</v>
      </c>
      <c r="D198" s="317"/>
      <c r="E198" s="359"/>
      <c r="F198" s="299"/>
      <c r="G198" s="299"/>
      <c r="H198" s="305"/>
      <c r="I198" s="308"/>
      <c r="J198" s="299"/>
      <c r="K198" s="302"/>
      <c r="L198" s="317"/>
      <c r="M198" s="320"/>
      <c r="N198" s="296"/>
      <c r="O198" s="296"/>
      <c r="P198" s="296"/>
      <c r="Q198" s="296"/>
      <c r="R198" s="296"/>
      <c r="S198" s="296"/>
      <c r="T198" s="296"/>
      <c r="U198" s="296"/>
      <c r="V198" s="296"/>
      <c r="W198" s="296"/>
      <c r="X198" s="296"/>
      <c r="Y198" s="296"/>
      <c r="Z198" s="296"/>
      <c r="AA198" s="296"/>
      <c r="AB198" s="296"/>
      <c r="AC198" s="296"/>
      <c r="AD198" s="296"/>
      <c r="AE198" s="296"/>
      <c r="AF198" s="296"/>
      <c r="AG198" s="296"/>
      <c r="AH198" s="296"/>
      <c r="AI198" s="296"/>
      <c r="AJ198" s="296"/>
      <c r="AK198" s="296"/>
    </row>
    <row r="199" spans="1:37" x14ac:dyDescent="0.25">
      <c r="A199" s="322">
        <v>109</v>
      </c>
      <c r="B199" s="315" t="s">
        <v>132</v>
      </c>
      <c r="C199" s="172" t="s">
        <v>1160</v>
      </c>
      <c r="D199" s="315" t="s">
        <v>288</v>
      </c>
      <c r="E199" s="357">
        <v>2</v>
      </c>
      <c r="F199" s="297">
        <v>93838</v>
      </c>
      <c r="G199" s="297">
        <v>47340</v>
      </c>
      <c r="H199" s="303">
        <v>0</v>
      </c>
      <c r="I199" s="306">
        <v>0.49551400000000001</v>
      </c>
      <c r="J199" s="297">
        <v>47340</v>
      </c>
      <c r="K199" s="300">
        <v>94680</v>
      </c>
      <c r="L199" s="315" t="s">
        <v>1027</v>
      </c>
      <c r="M199" s="318" t="s">
        <v>1138</v>
      </c>
      <c r="N199" s="294" t="s">
        <v>1028</v>
      </c>
      <c r="O199" s="294" t="s">
        <v>1028</v>
      </c>
      <c r="P199" s="294" t="s">
        <v>1028</v>
      </c>
      <c r="Q199" s="294" t="s">
        <v>1028</v>
      </c>
      <c r="R199" s="294" t="s">
        <v>1028</v>
      </c>
      <c r="S199" s="294" t="s">
        <v>1028</v>
      </c>
      <c r="T199" s="294" t="s">
        <v>1028</v>
      </c>
      <c r="U199" s="294" t="s">
        <v>1028</v>
      </c>
      <c r="V199" s="294" t="s">
        <v>1028</v>
      </c>
      <c r="W199" s="294" t="s">
        <v>1028</v>
      </c>
      <c r="X199" s="294" t="s">
        <v>1028</v>
      </c>
      <c r="Y199" s="294">
        <v>2</v>
      </c>
      <c r="Z199" s="294" t="s">
        <v>1028</v>
      </c>
      <c r="AA199" s="294" t="s">
        <v>1028</v>
      </c>
      <c r="AB199" s="294" t="s">
        <v>1028</v>
      </c>
      <c r="AC199" s="294" t="s">
        <v>1028</v>
      </c>
      <c r="AD199" s="294" t="s">
        <v>1028</v>
      </c>
      <c r="AE199" s="294" t="s">
        <v>1028</v>
      </c>
      <c r="AF199" s="294" t="s">
        <v>1028</v>
      </c>
      <c r="AG199" s="294" t="s">
        <v>1028</v>
      </c>
      <c r="AH199" s="294" t="s">
        <v>1028</v>
      </c>
      <c r="AI199" s="294" t="s">
        <v>1028</v>
      </c>
      <c r="AJ199" s="294" t="s">
        <v>1028</v>
      </c>
      <c r="AK199" s="294" t="s">
        <v>1028</v>
      </c>
    </row>
    <row r="200" spans="1:37" x14ac:dyDescent="0.25">
      <c r="A200" s="324"/>
      <c r="B200" s="317"/>
      <c r="C200" s="174" t="s">
        <v>1161</v>
      </c>
      <c r="D200" s="317"/>
      <c r="E200" s="359"/>
      <c r="F200" s="299"/>
      <c r="G200" s="299"/>
      <c r="H200" s="305"/>
      <c r="I200" s="308"/>
      <c r="J200" s="299"/>
      <c r="K200" s="302"/>
      <c r="L200" s="317"/>
      <c r="M200" s="320"/>
      <c r="N200" s="296"/>
      <c r="O200" s="296"/>
      <c r="P200" s="296"/>
      <c r="Q200" s="296"/>
      <c r="R200" s="296"/>
      <c r="S200" s="296"/>
      <c r="T200" s="296"/>
      <c r="U200" s="296"/>
      <c r="V200" s="296"/>
      <c r="W200" s="296"/>
      <c r="X200" s="296"/>
      <c r="Y200" s="296"/>
      <c r="Z200" s="296"/>
      <c r="AA200" s="296"/>
      <c r="AB200" s="296"/>
      <c r="AC200" s="296"/>
      <c r="AD200" s="296"/>
      <c r="AE200" s="296"/>
      <c r="AF200" s="296"/>
      <c r="AG200" s="296"/>
      <c r="AH200" s="296"/>
      <c r="AI200" s="296"/>
      <c r="AJ200" s="296"/>
      <c r="AK200" s="296"/>
    </row>
    <row r="201" spans="1:37" x14ac:dyDescent="0.25">
      <c r="A201" s="322">
        <v>110</v>
      </c>
      <c r="B201" s="315" t="s">
        <v>86</v>
      </c>
      <c r="C201" s="172" t="s">
        <v>1162</v>
      </c>
      <c r="D201" s="315" t="s">
        <v>318</v>
      </c>
      <c r="E201" s="357">
        <v>96</v>
      </c>
      <c r="F201" s="297">
        <v>1525</v>
      </c>
      <c r="G201" s="297">
        <v>448</v>
      </c>
      <c r="H201" s="303">
        <v>0</v>
      </c>
      <c r="I201" s="306">
        <v>0.70623000000000002</v>
      </c>
      <c r="J201" s="297">
        <v>448</v>
      </c>
      <c r="K201" s="300">
        <v>43008</v>
      </c>
      <c r="L201" s="315" t="s">
        <v>1027</v>
      </c>
      <c r="M201" s="318">
        <v>20</v>
      </c>
      <c r="N201" s="294">
        <v>10</v>
      </c>
      <c r="O201" s="294">
        <v>3</v>
      </c>
      <c r="P201" s="294" t="s">
        <v>1028</v>
      </c>
      <c r="Q201" s="294">
        <v>3</v>
      </c>
      <c r="R201" s="294">
        <v>3</v>
      </c>
      <c r="S201" s="294">
        <v>3</v>
      </c>
      <c r="T201" s="294">
        <v>3</v>
      </c>
      <c r="U201" s="294">
        <v>3</v>
      </c>
      <c r="V201" s="294">
        <v>3</v>
      </c>
      <c r="W201" s="294">
        <v>3</v>
      </c>
      <c r="X201" s="294">
        <v>3</v>
      </c>
      <c r="Y201" s="294">
        <v>3</v>
      </c>
      <c r="Z201" s="294">
        <v>3</v>
      </c>
      <c r="AA201" s="294">
        <v>3</v>
      </c>
      <c r="AB201" s="294">
        <v>3</v>
      </c>
      <c r="AC201" s="294">
        <v>3</v>
      </c>
      <c r="AD201" s="294">
        <v>3</v>
      </c>
      <c r="AE201" s="294">
        <v>3</v>
      </c>
      <c r="AF201" s="294">
        <v>3</v>
      </c>
      <c r="AG201" s="294">
        <v>3</v>
      </c>
      <c r="AH201" s="294">
        <v>3</v>
      </c>
      <c r="AI201" s="294">
        <v>3</v>
      </c>
      <c r="AJ201" s="294">
        <v>3</v>
      </c>
      <c r="AK201" s="294">
        <v>3</v>
      </c>
    </row>
    <row r="202" spans="1:37" x14ac:dyDescent="0.25">
      <c r="A202" s="323"/>
      <c r="B202" s="316"/>
      <c r="C202" s="173" t="s">
        <v>1163</v>
      </c>
      <c r="D202" s="316"/>
      <c r="E202" s="358"/>
      <c r="F202" s="298"/>
      <c r="G202" s="298"/>
      <c r="H202" s="304"/>
      <c r="I202" s="307"/>
      <c r="J202" s="298"/>
      <c r="K202" s="301"/>
      <c r="L202" s="316"/>
      <c r="M202" s="319"/>
      <c r="N202" s="295"/>
      <c r="O202" s="295"/>
      <c r="P202" s="295"/>
      <c r="Q202" s="295"/>
      <c r="R202" s="295"/>
      <c r="S202" s="295"/>
      <c r="T202" s="295"/>
      <c r="U202" s="295"/>
      <c r="V202" s="295"/>
      <c r="W202" s="295"/>
      <c r="X202" s="295"/>
      <c r="Y202" s="295"/>
      <c r="Z202" s="295"/>
      <c r="AA202" s="295"/>
      <c r="AB202" s="295"/>
      <c r="AC202" s="295"/>
      <c r="AD202" s="295"/>
      <c r="AE202" s="295"/>
      <c r="AF202" s="295"/>
      <c r="AG202" s="295"/>
      <c r="AH202" s="295"/>
      <c r="AI202" s="295"/>
      <c r="AJ202" s="295"/>
      <c r="AK202" s="295"/>
    </row>
    <row r="203" spans="1:37" x14ac:dyDescent="0.25">
      <c r="A203" s="323"/>
      <c r="B203" s="316"/>
      <c r="C203" s="173" t="s">
        <v>1164</v>
      </c>
      <c r="D203" s="316"/>
      <c r="E203" s="358"/>
      <c r="F203" s="298"/>
      <c r="G203" s="298"/>
      <c r="H203" s="304"/>
      <c r="I203" s="307"/>
      <c r="J203" s="298"/>
      <c r="K203" s="301"/>
      <c r="L203" s="316"/>
      <c r="M203" s="319"/>
      <c r="N203" s="295"/>
      <c r="O203" s="295"/>
      <c r="P203" s="295"/>
      <c r="Q203" s="295"/>
      <c r="R203" s="295"/>
      <c r="S203" s="295"/>
      <c r="T203" s="295"/>
      <c r="U203" s="295"/>
      <c r="V203" s="295"/>
      <c r="W203" s="295"/>
      <c r="X203" s="295"/>
      <c r="Y203" s="295"/>
      <c r="Z203" s="295"/>
      <c r="AA203" s="295"/>
      <c r="AB203" s="295"/>
      <c r="AC203" s="295"/>
      <c r="AD203" s="295"/>
      <c r="AE203" s="295"/>
      <c r="AF203" s="295"/>
      <c r="AG203" s="295"/>
      <c r="AH203" s="295"/>
      <c r="AI203" s="295"/>
      <c r="AJ203" s="295"/>
      <c r="AK203" s="295"/>
    </row>
    <row r="204" spans="1:37" x14ac:dyDescent="0.25">
      <c r="A204" s="324"/>
      <c r="B204" s="317"/>
      <c r="C204" s="174" t="s">
        <v>1165</v>
      </c>
      <c r="D204" s="317"/>
      <c r="E204" s="359"/>
      <c r="F204" s="299"/>
      <c r="G204" s="299"/>
      <c r="H204" s="305"/>
      <c r="I204" s="308"/>
      <c r="J204" s="299"/>
      <c r="K204" s="302"/>
      <c r="L204" s="317"/>
      <c r="M204" s="320"/>
      <c r="N204" s="296"/>
      <c r="O204" s="296"/>
      <c r="P204" s="296"/>
      <c r="Q204" s="296"/>
      <c r="R204" s="296"/>
      <c r="S204" s="296"/>
      <c r="T204" s="296"/>
      <c r="U204" s="296"/>
      <c r="V204" s="296"/>
      <c r="W204" s="296"/>
      <c r="X204" s="296"/>
      <c r="Y204" s="296"/>
      <c r="Z204" s="296"/>
      <c r="AA204" s="296"/>
      <c r="AB204" s="296"/>
      <c r="AC204" s="296"/>
      <c r="AD204" s="296"/>
      <c r="AE204" s="296"/>
      <c r="AF204" s="296"/>
      <c r="AG204" s="296"/>
      <c r="AH204" s="296"/>
      <c r="AI204" s="296"/>
      <c r="AJ204" s="296"/>
      <c r="AK204" s="296"/>
    </row>
    <row r="205" spans="1:37" x14ac:dyDescent="0.25">
      <c r="A205" s="322">
        <v>118</v>
      </c>
      <c r="B205" s="315" t="s">
        <v>87</v>
      </c>
      <c r="C205" s="172" t="s">
        <v>1162</v>
      </c>
      <c r="D205" s="315" t="s">
        <v>318</v>
      </c>
      <c r="E205" s="357">
        <v>96</v>
      </c>
      <c r="F205" s="297">
        <v>4366</v>
      </c>
      <c r="G205" s="297">
        <v>2336</v>
      </c>
      <c r="H205" s="303">
        <v>0</v>
      </c>
      <c r="I205" s="306">
        <v>0.46495599999999998</v>
      </c>
      <c r="J205" s="297">
        <v>2336</v>
      </c>
      <c r="K205" s="300">
        <v>224256</v>
      </c>
      <c r="L205" s="315" t="s">
        <v>1027</v>
      </c>
      <c r="M205" s="318">
        <v>20</v>
      </c>
      <c r="N205" s="294">
        <v>10</v>
      </c>
      <c r="O205" s="294">
        <v>3</v>
      </c>
      <c r="P205" s="294" t="s">
        <v>1028</v>
      </c>
      <c r="Q205" s="294">
        <v>3</v>
      </c>
      <c r="R205" s="294">
        <v>3</v>
      </c>
      <c r="S205" s="294">
        <v>3</v>
      </c>
      <c r="T205" s="294">
        <v>3</v>
      </c>
      <c r="U205" s="294">
        <v>3</v>
      </c>
      <c r="V205" s="294">
        <v>3</v>
      </c>
      <c r="W205" s="294">
        <v>3</v>
      </c>
      <c r="X205" s="294">
        <v>3</v>
      </c>
      <c r="Y205" s="294">
        <v>3</v>
      </c>
      <c r="Z205" s="294">
        <v>3</v>
      </c>
      <c r="AA205" s="294">
        <v>3</v>
      </c>
      <c r="AB205" s="294">
        <v>3</v>
      </c>
      <c r="AC205" s="294">
        <v>3</v>
      </c>
      <c r="AD205" s="294">
        <v>3</v>
      </c>
      <c r="AE205" s="294">
        <v>3</v>
      </c>
      <c r="AF205" s="294">
        <v>3</v>
      </c>
      <c r="AG205" s="294">
        <v>3</v>
      </c>
      <c r="AH205" s="294">
        <v>3</v>
      </c>
      <c r="AI205" s="294">
        <v>3</v>
      </c>
      <c r="AJ205" s="294">
        <v>3</v>
      </c>
      <c r="AK205" s="294">
        <v>3</v>
      </c>
    </row>
    <row r="206" spans="1:37" x14ac:dyDescent="0.25">
      <c r="A206" s="323"/>
      <c r="B206" s="316"/>
      <c r="C206" s="173" t="s">
        <v>1163</v>
      </c>
      <c r="D206" s="316"/>
      <c r="E206" s="358"/>
      <c r="F206" s="298"/>
      <c r="G206" s="298"/>
      <c r="H206" s="304"/>
      <c r="I206" s="307"/>
      <c r="J206" s="298"/>
      <c r="K206" s="301"/>
      <c r="L206" s="316"/>
      <c r="M206" s="319"/>
      <c r="N206" s="295"/>
      <c r="O206" s="295"/>
      <c r="P206" s="295"/>
      <c r="Q206" s="295"/>
      <c r="R206" s="295"/>
      <c r="S206" s="295"/>
      <c r="T206" s="295"/>
      <c r="U206" s="295"/>
      <c r="V206" s="295"/>
      <c r="W206" s="295"/>
      <c r="X206" s="295"/>
      <c r="Y206" s="295"/>
      <c r="Z206" s="295"/>
      <c r="AA206" s="295"/>
      <c r="AB206" s="295"/>
      <c r="AC206" s="295"/>
      <c r="AD206" s="295"/>
      <c r="AE206" s="295"/>
      <c r="AF206" s="295"/>
      <c r="AG206" s="295"/>
      <c r="AH206" s="295"/>
      <c r="AI206" s="295"/>
      <c r="AJ206" s="295"/>
      <c r="AK206" s="295"/>
    </row>
    <row r="207" spans="1:37" x14ac:dyDescent="0.25">
      <c r="A207" s="323"/>
      <c r="B207" s="316"/>
      <c r="C207" s="173" t="s">
        <v>1166</v>
      </c>
      <c r="D207" s="316"/>
      <c r="E207" s="358"/>
      <c r="F207" s="298"/>
      <c r="G207" s="298"/>
      <c r="H207" s="304"/>
      <c r="I207" s="307"/>
      <c r="J207" s="298"/>
      <c r="K207" s="301"/>
      <c r="L207" s="316"/>
      <c r="M207" s="319"/>
      <c r="N207" s="295"/>
      <c r="O207" s="295"/>
      <c r="P207" s="295"/>
      <c r="Q207" s="295"/>
      <c r="R207" s="295"/>
      <c r="S207" s="295"/>
      <c r="T207" s="295"/>
      <c r="U207" s="295"/>
      <c r="V207" s="295"/>
      <c r="W207" s="295"/>
      <c r="X207" s="295"/>
      <c r="Y207" s="295"/>
      <c r="Z207" s="295"/>
      <c r="AA207" s="295"/>
      <c r="AB207" s="295"/>
      <c r="AC207" s="295"/>
      <c r="AD207" s="295"/>
      <c r="AE207" s="295"/>
      <c r="AF207" s="295"/>
      <c r="AG207" s="295"/>
      <c r="AH207" s="295"/>
      <c r="AI207" s="295"/>
      <c r="AJ207" s="295"/>
      <c r="AK207" s="295"/>
    </row>
    <row r="208" spans="1:37" x14ac:dyDescent="0.25">
      <c r="A208" s="324"/>
      <c r="B208" s="317"/>
      <c r="C208" s="174" t="s">
        <v>1167</v>
      </c>
      <c r="D208" s="317"/>
      <c r="E208" s="359"/>
      <c r="F208" s="299"/>
      <c r="G208" s="299"/>
      <c r="H208" s="305"/>
      <c r="I208" s="308"/>
      <c r="J208" s="299"/>
      <c r="K208" s="302"/>
      <c r="L208" s="317"/>
      <c r="M208" s="320"/>
      <c r="N208" s="296"/>
      <c r="O208" s="296"/>
      <c r="P208" s="296"/>
      <c r="Q208" s="296"/>
      <c r="R208" s="296"/>
      <c r="S208" s="296"/>
      <c r="T208" s="296"/>
      <c r="U208" s="296"/>
      <c r="V208" s="296"/>
      <c r="W208" s="296"/>
      <c r="X208" s="296"/>
      <c r="Y208" s="296"/>
      <c r="Z208" s="296"/>
      <c r="AA208" s="296"/>
      <c r="AB208" s="296"/>
      <c r="AC208" s="296"/>
      <c r="AD208" s="296"/>
      <c r="AE208" s="296"/>
      <c r="AF208" s="296"/>
      <c r="AG208" s="296"/>
      <c r="AH208" s="296"/>
      <c r="AI208" s="296"/>
      <c r="AJ208" s="296"/>
      <c r="AK208" s="296"/>
    </row>
    <row r="209" spans="1:37" x14ac:dyDescent="0.25">
      <c r="A209" s="322">
        <v>119</v>
      </c>
      <c r="B209" s="315" t="s">
        <v>133</v>
      </c>
      <c r="C209" s="172" t="s">
        <v>1162</v>
      </c>
      <c r="D209" s="315" t="s">
        <v>318</v>
      </c>
      <c r="E209" s="357">
        <v>96</v>
      </c>
      <c r="F209" s="297">
        <v>4503</v>
      </c>
      <c r="G209" s="297">
        <v>2685</v>
      </c>
      <c r="H209" s="303">
        <v>0</v>
      </c>
      <c r="I209" s="306">
        <v>0.40373100000000001</v>
      </c>
      <c r="J209" s="297">
        <v>2685</v>
      </c>
      <c r="K209" s="300">
        <v>257760</v>
      </c>
      <c r="L209" s="315" t="s">
        <v>1027</v>
      </c>
      <c r="M209" s="318">
        <v>20</v>
      </c>
      <c r="N209" s="294">
        <v>10</v>
      </c>
      <c r="O209" s="294">
        <v>3</v>
      </c>
      <c r="P209" s="294" t="s">
        <v>1028</v>
      </c>
      <c r="Q209" s="294">
        <v>3</v>
      </c>
      <c r="R209" s="294">
        <v>3</v>
      </c>
      <c r="S209" s="294">
        <v>3</v>
      </c>
      <c r="T209" s="294">
        <v>3</v>
      </c>
      <c r="U209" s="294">
        <v>3</v>
      </c>
      <c r="V209" s="294">
        <v>3</v>
      </c>
      <c r="W209" s="294">
        <v>3</v>
      </c>
      <c r="X209" s="294">
        <v>3</v>
      </c>
      <c r="Y209" s="294">
        <v>3</v>
      </c>
      <c r="Z209" s="294">
        <v>3</v>
      </c>
      <c r="AA209" s="294">
        <v>3</v>
      </c>
      <c r="AB209" s="294">
        <v>3</v>
      </c>
      <c r="AC209" s="294">
        <v>3</v>
      </c>
      <c r="AD209" s="294">
        <v>3</v>
      </c>
      <c r="AE209" s="294">
        <v>3</v>
      </c>
      <c r="AF209" s="294">
        <v>3</v>
      </c>
      <c r="AG209" s="294">
        <v>3</v>
      </c>
      <c r="AH209" s="294">
        <v>3</v>
      </c>
      <c r="AI209" s="294">
        <v>3</v>
      </c>
      <c r="AJ209" s="294">
        <v>3</v>
      </c>
      <c r="AK209" s="294">
        <v>3</v>
      </c>
    </row>
    <row r="210" spans="1:37" x14ac:dyDescent="0.25">
      <c r="A210" s="323"/>
      <c r="B210" s="316"/>
      <c r="C210" s="173" t="s">
        <v>1168</v>
      </c>
      <c r="D210" s="316"/>
      <c r="E210" s="358"/>
      <c r="F210" s="298"/>
      <c r="G210" s="298"/>
      <c r="H210" s="304"/>
      <c r="I210" s="307"/>
      <c r="J210" s="298"/>
      <c r="K210" s="301"/>
      <c r="L210" s="316"/>
      <c r="M210" s="319"/>
      <c r="N210" s="295"/>
      <c r="O210" s="295"/>
      <c r="P210" s="295"/>
      <c r="Q210" s="295"/>
      <c r="R210" s="295"/>
      <c r="S210" s="295"/>
      <c r="T210" s="295"/>
      <c r="U210" s="295"/>
      <c r="V210" s="295"/>
      <c r="W210" s="295"/>
      <c r="X210" s="295"/>
      <c r="Y210" s="295"/>
      <c r="Z210" s="295"/>
      <c r="AA210" s="295"/>
      <c r="AB210" s="295"/>
      <c r="AC210" s="295"/>
      <c r="AD210" s="295"/>
      <c r="AE210" s="295"/>
      <c r="AF210" s="295"/>
      <c r="AG210" s="295"/>
      <c r="AH210" s="295"/>
      <c r="AI210" s="295"/>
      <c r="AJ210" s="295"/>
      <c r="AK210" s="295"/>
    </row>
    <row r="211" spans="1:37" x14ac:dyDescent="0.25">
      <c r="A211" s="323"/>
      <c r="B211" s="316"/>
      <c r="C211" s="173" t="s">
        <v>1166</v>
      </c>
      <c r="D211" s="316"/>
      <c r="E211" s="358"/>
      <c r="F211" s="298"/>
      <c r="G211" s="298"/>
      <c r="H211" s="304"/>
      <c r="I211" s="307"/>
      <c r="J211" s="298"/>
      <c r="K211" s="301"/>
      <c r="L211" s="316"/>
      <c r="M211" s="319"/>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row>
    <row r="212" spans="1:37" x14ac:dyDescent="0.25">
      <c r="A212" s="324"/>
      <c r="B212" s="317"/>
      <c r="C212" s="174" t="s">
        <v>1167</v>
      </c>
      <c r="D212" s="317"/>
      <c r="E212" s="359"/>
      <c r="F212" s="299"/>
      <c r="G212" s="299"/>
      <c r="H212" s="305"/>
      <c r="I212" s="308"/>
      <c r="J212" s="299"/>
      <c r="K212" s="302"/>
      <c r="L212" s="317"/>
      <c r="M212" s="320"/>
      <c r="N212" s="296"/>
      <c r="O212" s="296"/>
      <c r="P212" s="296"/>
      <c r="Q212" s="296"/>
      <c r="R212" s="296"/>
      <c r="S212" s="296"/>
      <c r="T212" s="296"/>
      <c r="U212" s="296"/>
      <c r="V212" s="296"/>
      <c r="W212" s="296"/>
      <c r="X212" s="296"/>
      <c r="Y212" s="296"/>
      <c r="Z212" s="296"/>
      <c r="AA212" s="296"/>
      <c r="AB212" s="296"/>
      <c r="AC212" s="296"/>
      <c r="AD212" s="296"/>
      <c r="AE212" s="296"/>
      <c r="AF212" s="296"/>
      <c r="AG212" s="296"/>
      <c r="AH212" s="296"/>
      <c r="AI212" s="296"/>
      <c r="AJ212" s="296"/>
      <c r="AK212" s="296"/>
    </row>
    <row r="213" spans="1:37" x14ac:dyDescent="0.25">
      <c r="A213" s="322">
        <v>120</v>
      </c>
      <c r="B213" s="315" t="s">
        <v>88</v>
      </c>
      <c r="C213" s="172" t="s">
        <v>1162</v>
      </c>
      <c r="D213" s="315" t="s">
        <v>318</v>
      </c>
      <c r="E213" s="357">
        <v>96</v>
      </c>
      <c r="F213" s="297">
        <v>4503</v>
      </c>
      <c r="G213" s="297">
        <v>2685</v>
      </c>
      <c r="H213" s="303">
        <v>0</v>
      </c>
      <c r="I213" s="306">
        <v>0.40373100000000001</v>
      </c>
      <c r="J213" s="297">
        <v>2685</v>
      </c>
      <c r="K213" s="300">
        <v>257760</v>
      </c>
      <c r="L213" s="315" t="s">
        <v>1027</v>
      </c>
      <c r="M213" s="318">
        <v>20</v>
      </c>
      <c r="N213" s="294">
        <v>10</v>
      </c>
      <c r="O213" s="294">
        <v>3</v>
      </c>
      <c r="P213" s="294" t="s">
        <v>1028</v>
      </c>
      <c r="Q213" s="294">
        <v>3</v>
      </c>
      <c r="R213" s="294">
        <v>3</v>
      </c>
      <c r="S213" s="294">
        <v>3</v>
      </c>
      <c r="T213" s="294">
        <v>3</v>
      </c>
      <c r="U213" s="294">
        <v>3</v>
      </c>
      <c r="V213" s="294">
        <v>3</v>
      </c>
      <c r="W213" s="294">
        <v>3</v>
      </c>
      <c r="X213" s="294">
        <v>3</v>
      </c>
      <c r="Y213" s="294">
        <v>3</v>
      </c>
      <c r="Z213" s="294">
        <v>3</v>
      </c>
      <c r="AA213" s="294">
        <v>3</v>
      </c>
      <c r="AB213" s="294">
        <v>3</v>
      </c>
      <c r="AC213" s="294">
        <v>3</v>
      </c>
      <c r="AD213" s="294">
        <v>3</v>
      </c>
      <c r="AE213" s="294">
        <v>3</v>
      </c>
      <c r="AF213" s="294">
        <v>3</v>
      </c>
      <c r="AG213" s="294">
        <v>3</v>
      </c>
      <c r="AH213" s="294">
        <v>3</v>
      </c>
      <c r="AI213" s="294">
        <v>3</v>
      </c>
      <c r="AJ213" s="294">
        <v>3</v>
      </c>
      <c r="AK213" s="294">
        <v>3</v>
      </c>
    </row>
    <row r="214" spans="1:37" x14ac:dyDescent="0.25">
      <c r="A214" s="323"/>
      <c r="B214" s="316"/>
      <c r="C214" s="173" t="s">
        <v>1169</v>
      </c>
      <c r="D214" s="316"/>
      <c r="E214" s="358"/>
      <c r="F214" s="298"/>
      <c r="G214" s="298"/>
      <c r="H214" s="304"/>
      <c r="I214" s="307"/>
      <c r="J214" s="298"/>
      <c r="K214" s="301"/>
      <c r="L214" s="316"/>
      <c r="M214" s="319"/>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row>
    <row r="215" spans="1:37" x14ac:dyDescent="0.25">
      <c r="A215" s="323"/>
      <c r="B215" s="316"/>
      <c r="C215" s="173" t="s">
        <v>1166</v>
      </c>
      <c r="D215" s="316"/>
      <c r="E215" s="358"/>
      <c r="F215" s="298"/>
      <c r="G215" s="298"/>
      <c r="H215" s="304"/>
      <c r="I215" s="307"/>
      <c r="J215" s="298"/>
      <c r="K215" s="301"/>
      <c r="L215" s="316"/>
      <c r="M215" s="319"/>
      <c r="N215" s="295"/>
      <c r="O215" s="295"/>
      <c r="P215" s="295"/>
      <c r="Q215" s="295"/>
      <c r="R215" s="295"/>
      <c r="S215" s="295"/>
      <c r="T215" s="295"/>
      <c r="U215" s="295"/>
      <c r="V215" s="295"/>
      <c r="W215" s="295"/>
      <c r="X215" s="295"/>
      <c r="Y215" s="295"/>
      <c r="Z215" s="295"/>
      <c r="AA215" s="295"/>
      <c r="AB215" s="295"/>
      <c r="AC215" s="295"/>
      <c r="AD215" s="295"/>
      <c r="AE215" s="295"/>
      <c r="AF215" s="295"/>
      <c r="AG215" s="295"/>
      <c r="AH215" s="295"/>
      <c r="AI215" s="295"/>
      <c r="AJ215" s="295"/>
      <c r="AK215" s="295"/>
    </row>
    <row r="216" spans="1:37" x14ac:dyDescent="0.25">
      <c r="A216" s="324"/>
      <c r="B216" s="317"/>
      <c r="C216" s="174" t="s">
        <v>1167</v>
      </c>
      <c r="D216" s="317"/>
      <c r="E216" s="359"/>
      <c r="F216" s="299"/>
      <c r="G216" s="299"/>
      <c r="H216" s="305"/>
      <c r="I216" s="308"/>
      <c r="J216" s="299"/>
      <c r="K216" s="302"/>
      <c r="L216" s="317"/>
      <c r="M216" s="320"/>
      <c r="N216" s="296"/>
      <c r="O216" s="296"/>
      <c r="P216" s="296"/>
      <c r="Q216" s="296"/>
      <c r="R216" s="296"/>
      <c r="S216" s="296"/>
      <c r="T216" s="296"/>
      <c r="U216" s="296"/>
      <c r="V216" s="296"/>
      <c r="W216" s="296"/>
      <c r="X216" s="296"/>
      <c r="Y216" s="296"/>
      <c r="Z216" s="296"/>
      <c r="AA216" s="296"/>
      <c r="AB216" s="296"/>
      <c r="AC216" s="296"/>
      <c r="AD216" s="296"/>
      <c r="AE216" s="296"/>
      <c r="AF216" s="296"/>
      <c r="AG216" s="296"/>
      <c r="AH216" s="296"/>
      <c r="AI216" s="296"/>
      <c r="AJ216" s="296"/>
      <c r="AK216" s="296"/>
    </row>
    <row r="217" spans="1:37" x14ac:dyDescent="0.25">
      <c r="A217" s="322">
        <v>122</v>
      </c>
      <c r="B217" s="315" t="s">
        <v>89</v>
      </c>
      <c r="C217" s="172" t="s">
        <v>1162</v>
      </c>
      <c r="D217" s="315" t="s">
        <v>318</v>
      </c>
      <c r="E217" s="357">
        <v>96</v>
      </c>
      <c r="F217" s="297">
        <v>6259</v>
      </c>
      <c r="G217" s="297">
        <v>4970</v>
      </c>
      <c r="H217" s="303">
        <v>0</v>
      </c>
      <c r="I217" s="306">
        <v>0.20594299999999999</v>
      </c>
      <c r="J217" s="297">
        <v>4970</v>
      </c>
      <c r="K217" s="300">
        <v>477120</v>
      </c>
      <c r="L217" s="315" t="s">
        <v>1027</v>
      </c>
      <c r="M217" s="318">
        <v>20</v>
      </c>
      <c r="N217" s="294">
        <v>10</v>
      </c>
      <c r="O217" s="294">
        <v>3</v>
      </c>
      <c r="P217" s="294" t="s">
        <v>1028</v>
      </c>
      <c r="Q217" s="294">
        <v>3</v>
      </c>
      <c r="R217" s="294">
        <v>3</v>
      </c>
      <c r="S217" s="294">
        <v>3</v>
      </c>
      <c r="T217" s="294">
        <v>3</v>
      </c>
      <c r="U217" s="294">
        <v>3</v>
      </c>
      <c r="V217" s="294">
        <v>3</v>
      </c>
      <c r="W217" s="294">
        <v>3</v>
      </c>
      <c r="X217" s="294">
        <v>3</v>
      </c>
      <c r="Y217" s="294">
        <v>3</v>
      </c>
      <c r="Z217" s="294">
        <v>3</v>
      </c>
      <c r="AA217" s="294">
        <v>3</v>
      </c>
      <c r="AB217" s="294">
        <v>3</v>
      </c>
      <c r="AC217" s="294">
        <v>3</v>
      </c>
      <c r="AD217" s="294">
        <v>3</v>
      </c>
      <c r="AE217" s="294">
        <v>3</v>
      </c>
      <c r="AF217" s="294">
        <v>3</v>
      </c>
      <c r="AG217" s="294">
        <v>3</v>
      </c>
      <c r="AH217" s="294">
        <v>3</v>
      </c>
      <c r="AI217" s="294">
        <v>3</v>
      </c>
      <c r="AJ217" s="294">
        <v>3</v>
      </c>
      <c r="AK217" s="294">
        <v>3</v>
      </c>
    </row>
    <row r="218" spans="1:37" x14ac:dyDescent="0.25">
      <c r="A218" s="323"/>
      <c r="B218" s="316"/>
      <c r="C218" s="173" t="s">
        <v>1163</v>
      </c>
      <c r="D218" s="316"/>
      <c r="E218" s="358"/>
      <c r="F218" s="298"/>
      <c r="G218" s="298"/>
      <c r="H218" s="304"/>
      <c r="I218" s="307"/>
      <c r="J218" s="298"/>
      <c r="K218" s="301"/>
      <c r="L218" s="316"/>
      <c r="M218" s="319"/>
      <c r="N218" s="295"/>
      <c r="O218" s="295"/>
      <c r="P218" s="295"/>
      <c r="Q218" s="295"/>
      <c r="R218" s="295"/>
      <c r="S218" s="295"/>
      <c r="T218" s="295"/>
      <c r="U218" s="295"/>
      <c r="V218" s="295"/>
      <c r="W218" s="295"/>
      <c r="X218" s="295"/>
      <c r="Y218" s="295"/>
      <c r="Z218" s="295"/>
      <c r="AA218" s="295"/>
      <c r="AB218" s="295"/>
      <c r="AC218" s="295"/>
      <c r="AD218" s="295"/>
      <c r="AE218" s="295"/>
      <c r="AF218" s="295"/>
      <c r="AG218" s="295"/>
      <c r="AH218" s="295"/>
      <c r="AI218" s="295"/>
      <c r="AJ218" s="295"/>
      <c r="AK218" s="295"/>
    </row>
    <row r="219" spans="1:37" x14ac:dyDescent="0.25">
      <c r="A219" s="323"/>
      <c r="B219" s="316"/>
      <c r="C219" s="173" t="s">
        <v>1170</v>
      </c>
      <c r="D219" s="316"/>
      <c r="E219" s="358"/>
      <c r="F219" s="298"/>
      <c r="G219" s="298"/>
      <c r="H219" s="304"/>
      <c r="I219" s="307"/>
      <c r="J219" s="298"/>
      <c r="K219" s="301"/>
      <c r="L219" s="316"/>
      <c r="M219" s="319"/>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row>
    <row r="220" spans="1:37" x14ac:dyDescent="0.25">
      <c r="A220" s="324"/>
      <c r="B220" s="317"/>
      <c r="C220" s="174" t="s">
        <v>1171</v>
      </c>
      <c r="D220" s="317"/>
      <c r="E220" s="359"/>
      <c r="F220" s="299"/>
      <c r="G220" s="299"/>
      <c r="H220" s="305"/>
      <c r="I220" s="308"/>
      <c r="J220" s="299"/>
      <c r="K220" s="302"/>
      <c r="L220" s="317"/>
      <c r="M220" s="320"/>
      <c r="N220" s="296"/>
      <c r="O220" s="296"/>
      <c r="P220" s="296"/>
      <c r="Q220" s="296"/>
      <c r="R220" s="296"/>
      <c r="S220" s="296"/>
      <c r="T220" s="296"/>
      <c r="U220" s="296"/>
      <c r="V220" s="296"/>
      <c r="W220" s="296"/>
      <c r="X220" s="296"/>
      <c r="Y220" s="296"/>
      <c r="Z220" s="296"/>
      <c r="AA220" s="296"/>
      <c r="AB220" s="296"/>
      <c r="AC220" s="296"/>
      <c r="AD220" s="296"/>
      <c r="AE220" s="296"/>
      <c r="AF220" s="296"/>
      <c r="AG220" s="296"/>
      <c r="AH220" s="296"/>
      <c r="AI220" s="296"/>
      <c r="AJ220" s="296"/>
      <c r="AK220" s="296"/>
    </row>
    <row r="221" spans="1:37" x14ac:dyDescent="0.25">
      <c r="A221" s="322">
        <v>123</v>
      </c>
      <c r="B221" s="315" t="s">
        <v>90</v>
      </c>
      <c r="C221" s="172" t="s">
        <v>1162</v>
      </c>
      <c r="D221" s="315" t="s">
        <v>318</v>
      </c>
      <c r="E221" s="357">
        <v>97</v>
      </c>
      <c r="F221" s="297">
        <v>6522</v>
      </c>
      <c r="G221" s="297">
        <v>5486</v>
      </c>
      <c r="H221" s="303">
        <v>0</v>
      </c>
      <c r="I221" s="306">
        <v>0.15884699999999999</v>
      </c>
      <c r="J221" s="297">
        <v>5486</v>
      </c>
      <c r="K221" s="300">
        <v>532142</v>
      </c>
      <c r="L221" s="315" t="s">
        <v>1027</v>
      </c>
      <c r="M221" s="318">
        <v>40</v>
      </c>
      <c r="N221" s="294">
        <v>10</v>
      </c>
      <c r="O221" s="294">
        <v>10</v>
      </c>
      <c r="P221" s="294" t="s">
        <v>1028</v>
      </c>
      <c r="Q221" s="294" t="s">
        <v>1028</v>
      </c>
      <c r="R221" s="294" t="s">
        <v>1028</v>
      </c>
      <c r="S221" s="294" t="s">
        <v>1028</v>
      </c>
      <c r="T221" s="294" t="s">
        <v>1028</v>
      </c>
      <c r="U221" s="294" t="s">
        <v>1028</v>
      </c>
      <c r="V221" s="294" t="s">
        <v>1028</v>
      </c>
      <c r="W221" s="294" t="s">
        <v>1028</v>
      </c>
      <c r="X221" s="294" t="s">
        <v>1028</v>
      </c>
      <c r="Y221" s="294" t="s">
        <v>1028</v>
      </c>
      <c r="Z221" s="294" t="s">
        <v>1028</v>
      </c>
      <c r="AA221" s="294" t="s">
        <v>1028</v>
      </c>
      <c r="AB221" s="294" t="s">
        <v>1028</v>
      </c>
      <c r="AC221" s="294" t="s">
        <v>1028</v>
      </c>
      <c r="AD221" s="294">
        <v>22</v>
      </c>
      <c r="AE221" s="294">
        <v>15</v>
      </c>
      <c r="AF221" s="294" t="s">
        <v>1028</v>
      </c>
      <c r="AG221" s="294" t="s">
        <v>1028</v>
      </c>
      <c r="AH221" s="294" t="s">
        <v>1028</v>
      </c>
      <c r="AI221" s="294" t="s">
        <v>1028</v>
      </c>
      <c r="AJ221" s="294" t="s">
        <v>1028</v>
      </c>
      <c r="AK221" s="294" t="s">
        <v>1028</v>
      </c>
    </row>
    <row r="222" spans="1:37" x14ac:dyDescent="0.25">
      <c r="A222" s="323"/>
      <c r="B222" s="316"/>
      <c r="C222" s="173" t="s">
        <v>1168</v>
      </c>
      <c r="D222" s="316"/>
      <c r="E222" s="358"/>
      <c r="F222" s="298"/>
      <c r="G222" s="298"/>
      <c r="H222" s="304"/>
      <c r="I222" s="307"/>
      <c r="J222" s="298"/>
      <c r="K222" s="301"/>
      <c r="L222" s="316"/>
      <c r="M222" s="319"/>
      <c r="N222" s="295"/>
      <c r="O222" s="295"/>
      <c r="P222" s="295"/>
      <c r="Q222" s="295"/>
      <c r="R222" s="295"/>
      <c r="S222" s="295"/>
      <c r="T222" s="295"/>
      <c r="U222" s="295"/>
      <c r="V222" s="295"/>
      <c r="W222" s="295"/>
      <c r="X222" s="295"/>
      <c r="Y222" s="295"/>
      <c r="Z222" s="295"/>
      <c r="AA222" s="295"/>
      <c r="AB222" s="295"/>
      <c r="AC222" s="295"/>
      <c r="AD222" s="295"/>
      <c r="AE222" s="295"/>
      <c r="AF222" s="295"/>
      <c r="AG222" s="295"/>
      <c r="AH222" s="295"/>
      <c r="AI222" s="295"/>
      <c r="AJ222" s="295"/>
      <c r="AK222" s="295"/>
    </row>
    <row r="223" spans="1:37" x14ac:dyDescent="0.25">
      <c r="A223" s="323"/>
      <c r="B223" s="316"/>
      <c r="C223" s="173" t="s">
        <v>1170</v>
      </c>
      <c r="D223" s="316"/>
      <c r="E223" s="358"/>
      <c r="F223" s="298"/>
      <c r="G223" s="298"/>
      <c r="H223" s="304"/>
      <c r="I223" s="307"/>
      <c r="J223" s="298"/>
      <c r="K223" s="301"/>
      <c r="L223" s="316"/>
      <c r="M223" s="319"/>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row>
    <row r="224" spans="1:37" x14ac:dyDescent="0.25">
      <c r="A224" s="324"/>
      <c r="B224" s="317"/>
      <c r="C224" s="174" t="s">
        <v>1171</v>
      </c>
      <c r="D224" s="317"/>
      <c r="E224" s="359"/>
      <c r="F224" s="299"/>
      <c r="G224" s="299"/>
      <c r="H224" s="305"/>
      <c r="I224" s="308"/>
      <c r="J224" s="299"/>
      <c r="K224" s="302"/>
      <c r="L224" s="317"/>
      <c r="M224" s="320"/>
      <c r="N224" s="296"/>
      <c r="O224" s="296"/>
      <c r="P224" s="296"/>
      <c r="Q224" s="296"/>
      <c r="R224" s="296"/>
      <c r="S224" s="296"/>
      <c r="T224" s="296"/>
      <c r="U224" s="296"/>
      <c r="V224" s="296"/>
      <c r="W224" s="296"/>
      <c r="X224" s="296"/>
      <c r="Y224" s="296"/>
      <c r="Z224" s="296"/>
      <c r="AA224" s="296"/>
      <c r="AB224" s="296"/>
      <c r="AC224" s="296"/>
      <c r="AD224" s="296"/>
      <c r="AE224" s="296"/>
      <c r="AF224" s="296"/>
      <c r="AG224" s="296"/>
      <c r="AH224" s="296"/>
      <c r="AI224" s="296"/>
      <c r="AJ224" s="296"/>
      <c r="AK224" s="296"/>
    </row>
    <row r="225" spans="1:37" x14ac:dyDescent="0.25">
      <c r="A225" s="322">
        <v>124</v>
      </c>
      <c r="B225" s="315" t="s">
        <v>91</v>
      </c>
      <c r="C225" s="172" t="s">
        <v>1162</v>
      </c>
      <c r="D225" s="315" t="s">
        <v>318</v>
      </c>
      <c r="E225" s="357">
        <v>96</v>
      </c>
      <c r="F225" s="297">
        <v>6522</v>
      </c>
      <c r="G225" s="297">
        <v>5486</v>
      </c>
      <c r="H225" s="303">
        <v>0</v>
      </c>
      <c r="I225" s="306">
        <v>0.15884699999999999</v>
      </c>
      <c r="J225" s="297">
        <v>5486</v>
      </c>
      <c r="K225" s="300">
        <v>526656</v>
      </c>
      <c r="L225" s="315" t="s">
        <v>1027</v>
      </c>
      <c r="M225" s="318">
        <v>20</v>
      </c>
      <c r="N225" s="294">
        <v>10</v>
      </c>
      <c r="O225" s="294">
        <v>3</v>
      </c>
      <c r="P225" s="294" t="s">
        <v>1028</v>
      </c>
      <c r="Q225" s="294">
        <v>3</v>
      </c>
      <c r="R225" s="294">
        <v>3</v>
      </c>
      <c r="S225" s="294">
        <v>3</v>
      </c>
      <c r="T225" s="294">
        <v>3</v>
      </c>
      <c r="U225" s="294">
        <v>3</v>
      </c>
      <c r="V225" s="294">
        <v>3</v>
      </c>
      <c r="W225" s="294">
        <v>3</v>
      </c>
      <c r="X225" s="294">
        <v>3</v>
      </c>
      <c r="Y225" s="294">
        <v>3</v>
      </c>
      <c r="Z225" s="294">
        <v>3</v>
      </c>
      <c r="AA225" s="294">
        <v>3</v>
      </c>
      <c r="AB225" s="294">
        <v>3</v>
      </c>
      <c r="AC225" s="294">
        <v>3</v>
      </c>
      <c r="AD225" s="294">
        <v>3</v>
      </c>
      <c r="AE225" s="294">
        <v>3</v>
      </c>
      <c r="AF225" s="294">
        <v>3</v>
      </c>
      <c r="AG225" s="294">
        <v>3</v>
      </c>
      <c r="AH225" s="294">
        <v>3</v>
      </c>
      <c r="AI225" s="294">
        <v>3</v>
      </c>
      <c r="AJ225" s="294">
        <v>3</v>
      </c>
      <c r="AK225" s="294">
        <v>3</v>
      </c>
    </row>
    <row r="226" spans="1:37" x14ac:dyDescent="0.25">
      <c r="A226" s="323"/>
      <c r="B226" s="316"/>
      <c r="C226" s="173" t="s">
        <v>1169</v>
      </c>
      <c r="D226" s="316"/>
      <c r="E226" s="358"/>
      <c r="F226" s="298"/>
      <c r="G226" s="298"/>
      <c r="H226" s="304"/>
      <c r="I226" s="307"/>
      <c r="J226" s="298"/>
      <c r="K226" s="301"/>
      <c r="L226" s="316"/>
      <c r="M226" s="319"/>
      <c r="N226" s="295"/>
      <c r="O226" s="295"/>
      <c r="P226" s="295"/>
      <c r="Q226" s="295"/>
      <c r="R226" s="295"/>
      <c r="S226" s="295"/>
      <c r="T226" s="295"/>
      <c r="U226" s="295"/>
      <c r="V226" s="295"/>
      <c r="W226" s="295"/>
      <c r="X226" s="295"/>
      <c r="Y226" s="295"/>
      <c r="Z226" s="295"/>
      <c r="AA226" s="295"/>
      <c r="AB226" s="295"/>
      <c r="AC226" s="295"/>
      <c r="AD226" s="295"/>
      <c r="AE226" s="295"/>
      <c r="AF226" s="295"/>
      <c r="AG226" s="295"/>
      <c r="AH226" s="295"/>
      <c r="AI226" s="295"/>
      <c r="AJ226" s="295"/>
      <c r="AK226" s="295"/>
    </row>
    <row r="227" spans="1:37" x14ac:dyDescent="0.25">
      <c r="A227" s="323"/>
      <c r="B227" s="316"/>
      <c r="C227" s="173" t="s">
        <v>1172</v>
      </c>
      <c r="D227" s="316"/>
      <c r="E227" s="358"/>
      <c r="F227" s="298"/>
      <c r="G227" s="298"/>
      <c r="H227" s="304"/>
      <c r="I227" s="307"/>
      <c r="J227" s="298"/>
      <c r="K227" s="301"/>
      <c r="L227" s="316"/>
      <c r="M227" s="319"/>
      <c r="N227" s="295"/>
      <c r="O227" s="295"/>
      <c r="P227" s="295"/>
      <c r="Q227" s="295"/>
      <c r="R227" s="295"/>
      <c r="S227" s="295"/>
      <c r="T227" s="295"/>
      <c r="U227" s="295"/>
      <c r="V227" s="295"/>
      <c r="W227" s="295"/>
      <c r="X227" s="295"/>
      <c r="Y227" s="295"/>
      <c r="Z227" s="295"/>
      <c r="AA227" s="295"/>
      <c r="AB227" s="295"/>
      <c r="AC227" s="295"/>
      <c r="AD227" s="295"/>
      <c r="AE227" s="295"/>
      <c r="AF227" s="295"/>
      <c r="AG227" s="295"/>
      <c r="AH227" s="295"/>
      <c r="AI227" s="295"/>
      <c r="AJ227" s="295"/>
      <c r="AK227" s="295"/>
    </row>
    <row r="228" spans="1:37" x14ac:dyDescent="0.25">
      <c r="A228" s="324"/>
      <c r="B228" s="317"/>
      <c r="C228" s="174" t="s">
        <v>1171</v>
      </c>
      <c r="D228" s="317"/>
      <c r="E228" s="359"/>
      <c r="F228" s="299"/>
      <c r="G228" s="299"/>
      <c r="H228" s="305"/>
      <c r="I228" s="308"/>
      <c r="J228" s="299"/>
      <c r="K228" s="302"/>
      <c r="L228" s="317"/>
      <c r="M228" s="320"/>
      <c r="N228" s="296"/>
      <c r="O228" s="296"/>
      <c r="P228" s="296"/>
      <c r="Q228" s="296"/>
      <c r="R228" s="296"/>
      <c r="S228" s="296"/>
      <c r="T228" s="296"/>
      <c r="U228" s="296"/>
      <c r="V228" s="296"/>
      <c r="W228" s="296"/>
      <c r="X228" s="296"/>
      <c r="Y228" s="296"/>
      <c r="Z228" s="296"/>
      <c r="AA228" s="296"/>
      <c r="AB228" s="296"/>
      <c r="AC228" s="296"/>
      <c r="AD228" s="296"/>
      <c r="AE228" s="296"/>
      <c r="AF228" s="296"/>
      <c r="AG228" s="296"/>
      <c r="AH228" s="296"/>
      <c r="AI228" s="296"/>
      <c r="AJ228" s="296"/>
      <c r="AK228" s="296"/>
    </row>
    <row r="229" spans="1:37" x14ac:dyDescent="0.25">
      <c r="A229" s="322">
        <v>126</v>
      </c>
      <c r="B229" s="315" t="s">
        <v>134</v>
      </c>
      <c r="C229" s="172" t="s">
        <v>1173</v>
      </c>
      <c r="D229" s="315" t="s">
        <v>326</v>
      </c>
      <c r="E229" s="357">
        <v>26</v>
      </c>
      <c r="F229" s="297">
        <v>4702</v>
      </c>
      <c r="G229" s="297">
        <v>3156</v>
      </c>
      <c r="H229" s="303">
        <v>0</v>
      </c>
      <c r="I229" s="306">
        <v>0.32879599999999998</v>
      </c>
      <c r="J229" s="297">
        <v>3156</v>
      </c>
      <c r="K229" s="300">
        <v>82056</v>
      </c>
      <c r="L229" s="315" t="s">
        <v>1027</v>
      </c>
      <c r="M229" s="318">
        <v>20</v>
      </c>
      <c r="N229" s="294">
        <v>6</v>
      </c>
      <c r="O229" s="294" t="s">
        <v>1028</v>
      </c>
      <c r="P229" s="294" t="s">
        <v>1028</v>
      </c>
      <c r="Q229" s="294" t="s">
        <v>1028</v>
      </c>
      <c r="R229" s="294" t="s">
        <v>1028</v>
      </c>
      <c r="S229" s="294" t="s">
        <v>1028</v>
      </c>
      <c r="T229" s="294" t="s">
        <v>1028</v>
      </c>
      <c r="U229" s="294" t="s">
        <v>1028</v>
      </c>
      <c r="V229" s="294" t="s">
        <v>1028</v>
      </c>
      <c r="W229" s="294" t="s">
        <v>1028</v>
      </c>
      <c r="X229" s="294" t="s">
        <v>1028</v>
      </c>
      <c r="Y229" s="294" t="s">
        <v>1028</v>
      </c>
      <c r="Z229" s="294" t="s">
        <v>1028</v>
      </c>
      <c r="AA229" s="294" t="s">
        <v>1028</v>
      </c>
      <c r="AB229" s="294" t="s">
        <v>1028</v>
      </c>
      <c r="AC229" s="294" t="s">
        <v>1028</v>
      </c>
      <c r="AD229" s="294" t="s">
        <v>1028</v>
      </c>
      <c r="AE229" s="294" t="s">
        <v>1028</v>
      </c>
      <c r="AF229" s="294" t="s">
        <v>1028</v>
      </c>
      <c r="AG229" s="294" t="s">
        <v>1028</v>
      </c>
      <c r="AH229" s="294" t="s">
        <v>1028</v>
      </c>
      <c r="AI229" s="294" t="s">
        <v>1028</v>
      </c>
      <c r="AJ229" s="294" t="s">
        <v>1028</v>
      </c>
      <c r="AK229" s="294" t="s">
        <v>1028</v>
      </c>
    </row>
    <row r="230" spans="1:37" x14ac:dyDescent="0.25">
      <c r="A230" s="323"/>
      <c r="B230" s="316"/>
      <c r="C230" s="173" t="s">
        <v>1174</v>
      </c>
      <c r="D230" s="316"/>
      <c r="E230" s="358"/>
      <c r="F230" s="298"/>
      <c r="G230" s="298"/>
      <c r="H230" s="304"/>
      <c r="I230" s="307"/>
      <c r="J230" s="298"/>
      <c r="K230" s="301"/>
      <c r="L230" s="316"/>
      <c r="M230" s="319"/>
      <c r="N230" s="295"/>
      <c r="O230" s="295"/>
      <c r="P230" s="295"/>
      <c r="Q230" s="295"/>
      <c r="R230" s="295"/>
      <c r="S230" s="295"/>
      <c r="T230" s="295"/>
      <c r="U230" s="295"/>
      <c r="V230" s="295"/>
      <c r="W230" s="295"/>
      <c r="X230" s="295"/>
      <c r="Y230" s="295"/>
      <c r="Z230" s="295"/>
      <c r="AA230" s="295"/>
      <c r="AB230" s="295"/>
      <c r="AC230" s="295"/>
      <c r="AD230" s="295"/>
      <c r="AE230" s="295"/>
      <c r="AF230" s="295"/>
      <c r="AG230" s="295"/>
      <c r="AH230" s="295"/>
      <c r="AI230" s="295"/>
      <c r="AJ230" s="295"/>
      <c r="AK230" s="295"/>
    </row>
    <row r="231" spans="1:37" x14ac:dyDescent="0.25">
      <c r="A231" s="323"/>
      <c r="B231" s="316"/>
      <c r="C231" s="173" t="s">
        <v>1175</v>
      </c>
      <c r="D231" s="316"/>
      <c r="E231" s="358"/>
      <c r="F231" s="298"/>
      <c r="G231" s="298"/>
      <c r="H231" s="304"/>
      <c r="I231" s="307"/>
      <c r="J231" s="298"/>
      <c r="K231" s="301"/>
      <c r="L231" s="316"/>
      <c r="M231" s="319"/>
      <c r="N231" s="295"/>
      <c r="O231" s="295"/>
      <c r="P231" s="295"/>
      <c r="Q231" s="295"/>
      <c r="R231" s="295"/>
      <c r="S231" s="295"/>
      <c r="T231" s="295"/>
      <c r="U231" s="295"/>
      <c r="V231" s="295"/>
      <c r="W231" s="295"/>
      <c r="X231" s="295"/>
      <c r="Y231" s="295"/>
      <c r="Z231" s="295"/>
      <c r="AA231" s="295"/>
      <c r="AB231" s="295"/>
      <c r="AC231" s="295"/>
      <c r="AD231" s="295"/>
      <c r="AE231" s="295"/>
      <c r="AF231" s="295"/>
      <c r="AG231" s="295"/>
      <c r="AH231" s="295"/>
      <c r="AI231" s="295"/>
      <c r="AJ231" s="295"/>
      <c r="AK231" s="295"/>
    </row>
    <row r="232" spans="1:37" x14ac:dyDescent="0.25">
      <c r="A232" s="323"/>
      <c r="B232" s="316"/>
      <c r="C232" s="173" t="s">
        <v>1176</v>
      </c>
      <c r="D232" s="316"/>
      <c r="E232" s="358"/>
      <c r="F232" s="298"/>
      <c r="G232" s="298"/>
      <c r="H232" s="304"/>
      <c r="I232" s="307"/>
      <c r="J232" s="298"/>
      <c r="K232" s="301"/>
      <c r="L232" s="316"/>
      <c r="M232" s="319"/>
      <c r="N232" s="295"/>
      <c r="O232" s="295"/>
      <c r="P232" s="295"/>
      <c r="Q232" s="295"/>
      <c r="R232" s="295"/>
      <c r="S232" s="295"/>
      <c r="T232" s="295"/>
      <c r="U232" s="295"/>
      <c r="V232" s="295"/>
      <c r="W232" s="295"/>
      <c r="X232" s="295"/>
      <c r="Y232" s="295"/>
      <c r="Z232" s="295"/>
      <c r="AA232" s="295"/>
      <c r="AB232" s="295"/>
      <c r="AC232" s="295"/>
      <c r="AD232" s="295"/>
      <c r="AE232" s="295"/>
      <c r="AF232" s="295"/>
      <c r="AG232" s="295"/>
      <c r="AH232" s="295"/>
      <c r="AI232" s="295"/>
      <c r="AJ232" s="295"/>
      <c r="AK232" s="295"/>
    </row>
    <row r="233" spans="1:37" x14ac:dyDescent="0.25">
      <c r="A233" s="324"/>
      <c r="B233" s="317"/>
      <c r="C233" s="174" t="s">
        <v>1177</v>
      </c>
      <c r="D233" s="317"/>
      <c r="E233" s="359"/>
      <c r="F233" s="299"/>
      <c r="G233" s="299"/>
      <c r="H233" s="305"/>
      <c r="I233" s="308"/>
      <c r="J233" s="299"/>
      <c r="K233" s="302"/>
      <c r="L233" s="317"/>
      <c r="M233" s="320"/>
      <c r="N233" s="296"/>
      <c r="O233" s="296"/>
      <c r="P233" s="296"/>
      <c r="Q233" s="296"/>
      <c r="R233" s="296"/>
      <c r="S233" s="296"/>
      <c r="T233" s="296"/>
      <c r="U233" s="296"/>
      <c r="V233" s="296"/>
      <c r="W233" s="296"/>
      <c r="X233" s="296"/>
      <c r="Y233" s="296"/>
      <c r="Z233" s="296"/>
      <c r="AA233" s="296"/>
      <c r="AB233" s="296"/>
      <c r="AC233" s="296"/>
      <c r="AD233" s="296"/>
      <c r="AE233" s="296"/>
      <c r="AF233" s="296"/>
      <c r="AG233" s="296"/>
      <c r="AH233" s="296"/>
      <c r="AI233" s="296"/>
      <c r="AJ233" s="296"/>
      <c r="AK233" s="296"/>
    </row>
    <row r="234" spans="1:37" x14ac:dyDescent="0.25">
      <c r="A234" s="322">
        <v>127</v>
      </c>
      <c r="B234" s="315" t="s">
        <v>135</v>
      </c>
      <c r="C234" s="172" t="s">
        <v>1173</v>
      </c>
      <c r="D234" s="315" t="s">
        <v>326</v>
      </c>
      <c r="E234" s="357">
        <v>30</v>
      </c>
      <c r="F234" s="297">
        <v>4681</v>
      </c>
      <c r="G234" s="297">
        <v>3156</v>
      </c>
      <c r="H234" s="303">
        <v>0</v>
      </c>
      <c r="I234" s="306">
        <v>0.32578499999999999</v>
      </c>
      <c r="J234" s="297">
        <v>3156</v>
      </c>
      <c r="K234" s="300">
        <v>94680</v>
      </c>
      <c r="L234" s="315" t="s">
        <v>1027</v>
      </c>
      <c r="M234" s="318">
        <v>20</v>
      </c>
      <c r="N234" s="294">
        <v>10</v>
      </c>
      <c r="O234" s="294" t="s">
        <v>1028</v>
      </c>
      <c r="P234" s="294" t="s">
        <v>1028</v>
      </c>
      <c r="Q234" s="294" t="s">
        <v>1028</v>
      </c>
      <c r="R234" s="294" t="s">
        <v>1028</v>
      </c>
      <c r="S234" s="294" t="s">
        <v>1028</v>
      </c>
      <c r="T234" s="294" t="s">
        <v>1028</v>
      </c>
      <c r="U234" s="294" t="s">
        <v>1028</v>
      </c>
      <c r="V234" s="294" t="s">
        <v>1028</v>
      </c>
      <c r="W234" s="294" t="s">
        <v>1028</v>
      </c>
      <c r="X234" s="294" t="s">
        <v>1028</v>
      </c>
      <c r="Y234" s="294" t="s">
        <v>1028</v>
      </c>
      <c r="Z234" s="294" t="s">
        <v>1028</v>
      </c>
      <c r="AA234" s="294" t="s">
        <v>1028</v>
      </c>
      <c r="AB234" s="294" t="s">
        <v>1028</v>
      </c>
      <c r="AC234" s="294" t="s">
        <v>1028</v>
      </c>
      <c r="AD234" s="294" t="s">
        <v>1028</v>
      </c>
      <c r="AE234" s="294" t="s">
        <v>1028</v>
      </c>
      <c r="AF234" s="294" t="s">
        <v>1028</v>
      </c>
      <c r="AG234" s="294" t="s">
        <v>1028</v>
      </c>
      <c r="AH234" s="294" t="s">
        <v>1028</v>
      </c>
      <c r="AI234" s="294" t="s">
        <v>1028</v>
      </c>
      <c r="AJ234" s="294" t="s">
        <v>1028</v>
      </c>
      <c r="AK234" s="294" t="s">
        <v>1028</v>
      </c>
    </row>
    <row r="235" spans="1:37" x14ac:dyDescent="0.25">
      <c r="A235" s="323"/>
      <c r="B235" s="316"/>
      <c r="C235" s="173" t="s">
        <v>1174</v>
      </c>
      <c r="D235" s="316"/>
      <c r="E235" s="358"/>
      <c r="F235" s="298"/>
      <c r="G235" s="298"/>
      <c r="H235" s="304"/>
      <c r="I235" s="307"/>
      <c r="J235" s="298"/>
      <c r="K235" s="301"/>
      <c r="L235" s="316"/>
      <c r="M235" s="319"/>
      <c r="N235" s="295"/>
      <c r="O235" s="295"/>
      <c r="P235" s="295"/>
      <c r="Q235" s="295"/>
      <c r="R235" s="295"/>
      <c r="S235" s="295"/>
      <c r="T235" s="295"/>
      <c r="U235" s="295"/>
      <c r="V235" s="295"/>
      <c r="W235" s="295"/>
      <c r="X235" s="295"/>
      <c r="Y235" s="295"/>
      <c r="Z235" s="295"/>
      <c r="AA235" s="295"/>
      <c r="AB235" s="295"/>
      <c r="AC235" s="295"/>
      <c r="AD235" s="295"/>
      <c r="AE235" s="295"/>
      <c r="AF235" s="295"/>
      <c r="AG235" s="295"/>
      <c r="AH235" s="295"/>
      <c r="AI235" s="295"/>
      <c r="AJ235" s="295"/>
      <c r="AK235" s="295"/>
    </row>
    <row r="236" spans="1:37" x14ac:dyDescent="0.25">
      <c r="A236" s="323"/>
      <c r="B236" s="316"/>
      <c r="C236" s="173" t="s">
        <v>1175</v>
      </c>
      <c r="D236" s="316"/>
      <c r="E236" s="358"/>
      <c r="F236" s="298"/>
      <c r="G236" s="298"/>
      <c r="H236" s="304"/>
      <c r="I236" s="307"/>
      <c r="J236" s="298"/>
      <c r="K236" s="301"/>
      <c r="L236" s="316"/>
      <c r="M236" s="319"/>
      <c r="N236" s="295"/>
      <c r="O236" s="295"/>
      <c r="P236" s="295"/>
      <c r="Q236" s="295"/>
      <c r="R236" s="295"/>
      <c r="S236" s="295"/>
      <c r="T236" s="295"/>
      <c r="U236" s="295"/>
      <c r="V236" s="295"/>
      <c r="W236" s="295"/>
      <c r="X236" s="295"/>
      <c r="Y236" s="295"/>
      <c r="Z236" s="295"/>
      <c r="AA236" s="295"/>
      <c r="AB236" s="295"/>
      <c r="AC236" s="295"/>
      <c r="AD236" s="295"/>
      <c r="AE236" s="295"/>
      <c r="AF236" s="295"/>
      <c r="AG236" s="295"/>
      <c r="AH236" s="295"/>
      <c r="AI236" s="295"/>
      <c r="AJ236" s="295"/>
      <c r="AK236" s="295"/>
    </row>
    <row r="237" spans="1:37" x14ac:dyDescent="0.25">
      <c r="A237" s="323"/>
      <c r="B237" s="316"/>
      <c r="C237" s="173" t="s">
        <v>1176</v>
      </c>
      <c r="D237" s="316"/>
      <c r="E237" s="358"/>
      <c r="F237" s="298"/>
      <c r="G237" s="298"/>
      <c r="H237" s="304"/>
      <c r="I237" s="307"/>
      <c r="J237" s="298"/>
      <c r="K237" s="301"/>
      <c r="L237" s="316"/>
      <c r="M237" s="319"/>
      <c r="N237" s="295"/>
      <c r="O237" s="295"/>
      <c r="P237" s="295"/>
      <c r="Q237" s="295"/>
      <c r="R237" s="295"/>
      <c r="S237" s="295"/>
      <c r="T237" s="295"/>
      <c r="U237" s="295"/>
      <c r="V237" s="295"/>
      <c r="W237" s="295"/>
      <c r="X237" s="295"/>
      <c r="Y237" s="295"/>
      <c r="Z237" s="295"/>
      <c r="AA237" s="295"/>
      <c r="AB237" s="295"/>
      <c r="AC237" s="295"/>
      <c r="AD237" s="295"/>
      <c r="AE237" s="295"/>
      <c r="AF237" s="295"/>
      <c r="AG237" s="295"/>
      <c r="AH237" s="295"/>
      <c r="AI237" s="295"/>
      <c r="AJ237" s="295"/>
      <c r="AK237" s="295"/>
    </row>
    <row r="238" spans="1:37" x14ac:dyDescent="0.25">
      <c r="A238" s="324"/>
      <c r="B238" s="317"/>
      <c r="C238" s="174" t="s">
        <v>1178</v>
      </c>
      <c r="D238" s="317"/>
      <c r="E238" s="359"/>
      <c r="F238" s="299"/>
      <c r="G238" s="299"/>
      <c r="H238" s="305"/>
      <c r="I238" s="308"/>
      <c r="J238" s="299"/>
      <c r="K238" s="302"/>
      <c r="L238" s="317"/>
      <c r="M238" s="320"/>
      <c r="N238" s="296"/>
      <c r="O238" s="296"/>
      <c r="P238" s="296"/>
      <c r="Q238" s="296"/>
      <c r="R238" s="296"/>
      <c r="S238" s="296"/>
      <c r="T238" s="296"/>
      <c r="U238" s="296"/>
      <c r="V238" s="296"/>
      <c r="W238" s="296"/>
      <c r="X238" s="296"/>
      <c r="Y238" s="296"/>
      <c r="Z238" s="296"/>
      <c r="AA238" s="296"/>
      <c r="AB238" s="296"/>
      <c r="AC238" s="296"/>
      <c r="AD238" s="296"/>
      <c r="AE238" s="296"/>
      <c r="AF238" s="296"/>
      <c r="AG238" s="296"/>
      <c r="AH238" s="296"/>
      <c r="AI238" s="296"/>
      <c r="AJ238" s="296"/>
      <c r="AK238" s="296"/>
    </row>
    <row r="239" spans="1:37" x14ac:dyDescent="0.25">
      <c r="A239" s="322">
        <v>129</v>
      </c>
      <c r="B239" s="315" t="s">
        <v>136</v>
      </c>
      <c r="C239" s="172" t="s">
        <v>1173</v>
      </c>
      <c r="D239" s="315" t="s">
        <v>326</v>
      </c>
      <c r="E239" s="357">
        <v>30</v>
      </c>
      <c r="F239" s="297">
        <v>5523</v>
      </c>
      <c r="G239" s="297">
        <v>3604</v>
      </c>
      <c r="H239" s="303">
        <v>0</v>
      </c>
      <c r="I239" s="306">
        <v>0.34745599999999999</v>
      </c>
      <c r="J239" s="297">
        <v>3604</v>
      </c>
      <c r="K239" s="300">
        <v>108120</v>
      </c>
      <c r="L239" s="315" t="s">
        <v>1027</v>
      </c>
      <c r="M239" s="318">
        <v>20</v>
      </c>
      <c r="N239" s="294">
        <v>10</v>
      </c>
      <c r="O239" s="294" t="s">
        <v>1028</v>
      </c>
      <c r="P239" s="294" t="s">
        <v>1028</v>
      </c>
      <c r="Q239" s="294" t="s">
        <v>1028</v>
      </c>
      <c r="R239" s="294" t="s">
        <v>1028</v>
      </c>
      <c r="S239" s="294" t="s">
        <v>1028</v>
      </c>
      <c r="T239" s="294" t="s">
        <v>1028</v>
      </c>
      <c r="U239" s="294" t="s">
        <v>1028</v>
      </c>
      <c r="V239" s="294" t="s">
        <v>1028</v>
      </c>
      <c r="W239" s="294" t="s">
        <v>1028</v>
      </c>
      <c r="X239" s="294" t="s">
        <v>1028</v>
      </c>
      <c r="Y239" s="294" t="s">
        <v>1028</v>
      </c>
      <c r="Z239" s="294" t="s">
        <v>1028</v>
      </c>
      <c r="AA239" s="294" t="s">
        <v>1028</v>
      </c>
      <c r="AB239" s="294" t="s">
        <v>1028</v>
      </c>
      <c r="AC239" s="294" t="s">
        <v>1028</v>
      </c>
      <c r="AD239" s="294" t="s">
        <v>1028</v>
      </c>
      <c r="AE239" s="294" t="s">
        <v>1028</v>
      </c>
      <c r="AF239" s="294" t="s">
        <v>1028</v>
      </c>
      <c r="AG239" s="294" t="s">
        <v>1028</v>
      </c>
      <c r="AH239" s="294" t="s">
        <v>1028</v>
      </c>
      <c r="AI239" s="294" t="s">
        <v>1028</v>
      </c>
      <c r="AJ239" s="294" t="s">
        <v>1028</v>
      </c>
      <c r="AK239" s="294" t="s">
        <v>1028</v>
      </c>
    </row>
    <row r="240" spans="1:37" x14ac:dyDescent="0.25">
      <c r="A240" s="323"/>
      <c r="B240" s="316"/>
      <c r="C240" s="173" t="s">
        <v>1174</v>
      </c>
      <c r="D240" s="316"/>
      <c r="E240" s="358"/>
      <c r="F240" s="298"/>
      <c r="G240" s="298"/>
      <c r="H240" s="304"/>
      <c r="I240" s="307"/>
      <c r="J240" s="298"/>
      <c r="K240" s="301"/>
      <c r="L240" s="316"/>
      <c r="M240" s="319"/>
      <c r="N240" s="295"/>
      <c r="O240" s="295"/>
      <c r="P240" s="295"/>
      <c r="Q240" s="295"/>
      <c r="R240" s="295"/>
      <c r="S240" s="295"/>
      <c r="T240" s="295"/>
      <c r="U240" s="295"/>
      <c r="V240" s="295"/>
      <c r="W240" s="295"/>
      <c r="X240" s="295"/>
      <c r="Y240" s="295"/>
      <c r="Z240" s="295"/>
      <c r="AA240" s="295"/>
      <c r="AB240" s="295"/>
      <c r="AC240" s="295"/>
      <c r="AD240" s="295"/>
      <c r="AE240" s="295"/>
      <c r="AF240" s="295"/>
      <c r="AG240" s="295"/>
      <c r="AH240" s="295"/>
      <c r="AI240" s="295"/>
      <c r="AJ240" s="295"/>
      <c r="AK240" s="295"/>
    </row>
    <row r="241" spans="1:37" x14ac:dyDescent="0.25">
      <c r="A241" s="323"/>
      <c r="B241" s="316"/>
      <c r="C241" s="173" t="s">
        <v>1179</v>
      </c>
      <c r="D241" s="316"/>
      <c r="E241" s="358"/>
      <c r="F241" s="298"/>
      <c r="G241" s="298"/>
      <c r="H241" s="304"/>
      <c r="I241" s="307"/>
      <c r="J241" s="298"/>
      <c r="K241" s="301"/>
      <c r="L241" s="316"/>
      <c r="M241" s="319"/>
      <c r="N241" s="295"/>
      <c r="O241" s="295"/>
      <c r="P241" s="295"/>
      <c r="Q241" s="295"/>
      <c r="R241" s="295"/>
      <c r="S241" s="295"/>
      <c r="T241" s="295"/>
      <c r="U241" s="295"/>
      <c r="V241" s="295"/>
      <c r="W241" s="295"/>
      <c r="X241" s="295"/>
      <c r="Y241" s="295"/>
      <c r="Z241" s="295"/>
      <c r="AA241" s="295"/>
      <c r="AB241" s="295"/>
      <c r="AC241" s="295"/>
      <c r="AD241" s="295"/>
      <c r="AE241" s="295"/>
      <c r="AF241" s="295"/>
      <c r="AG241" s="295"/>
      <c r="AH241" s="295"/>
      <c r="AI241" s="295"/>
      <c r="AJ241" s="295"/>
      <c r="AK241" s="295"/>
    </row>
    <row r="242" spans="1:37" x14ac:dyDescent="0.25">
      <c r="A242" s="323"/>
      <c r="B242" s="316"/>
      <c r="C242" s="173" t="s">
        <v>1176</v>
      </c>
      <c r="D242" s="316"/>
      <c r="E242" s="358"/>
      <c r="F242" s="298"/>
      <c r="G242" s="298"/>
      <c r="H242" s="304"/>
      <c r="I242" s="307"/>
      <c r="J242" s="298"/>
      <c r="K242" s="301"/>
      <c r="L242" s="316"/>
      <c r="M242" s="319"/>
      <c r="N242" s="295"/>
      <c r="O242" s="295"/>
      <c r="P242" s="295"/>
      <c r="Q242" s="295"/>
      <c r="R242" s="295"/>
      <c r="S242" s="295"/>
      <c r="T242" s="295"/>
      <c r="U242" s="295"/>
      <c r="V242" s="295"/>
      <c r="W242" s="295"/>
      <c r="X242" s="295"/>
      <c r="Y242" s="295"/>
      <c r="Z242" s="295"/>
      <c r="AA242" s="295"/>
      <c r="AB242" s="295"/>
      <c r="AC242" s="295"/>
      <c r="AD242" s="295"/>
      <c r="AE242" s="295"/>
      <c r="AF242" s="295"/>
      <c r="AG242" s="295"/>
      <c r="AH242" s="295"/>
      <c r="AI242" s="295"/>
      <c r="AJ242" s="295"/>
      <c r="AK242" s="295"/>
    </row>
    <row r="243" spans="1:37" x14ac:dyDescent="0.25">
      <c r="A243" s="324"/>
      <c r="B243" s="317"/>
      <c r="C243" s="174" t="s">
        <v>1180</v>
      </c>
      <c r="D243" s="317"/>
      <c r="E243" s="359"/>
      <c r="F243" s="299"/>
      <c r="G243" s="299"/>
      <c r="H243" s="305"/>
      <c r="I243" s="308"/>
      <c r="J243" s="299"/>
      <c r="K243" s="302"/>
      <c r="L243" s="317"/>
      <c r="M243" s="320"/>
      <c r="N243" s="296"/>
      <c r="O243" s="296"/>
      <c r="P243" s="296"/>
      <c r="Q243" s="296"/>
      <c r="R243" s="296"/>
      <c r="S243" s="296"/>
      <c r="T243" s="296"/>
      <c r="U243" s="296"/>
      <c r="V243" s="296"/>
      <c r="W243" s="296"/>
      <c r="X243" s="296"/>
      <c r="Y243" s="296"/>
      <c r="Z243" s="296"/>
      <c r="AA243" s="296"/>
      <c r="AB243" s="296"/>
      <c r="AC243" s="296"/>
      <c r="AD243" s="296"/>
      <c r="AE243" s="296"/>
      <c r="AF243" s="296"/>
      <c r="AG243" s="296"/>
      <c r="AH243" s="296"/>
      <c r="AI243" s="296"/>
      <c r="AJ243" s="296"/>
      <c r="AK243" s="296"/>
    </row>
    <row r="244" spans="1:37" x14ac:dyDescent="0.25">
      <c r="A244" s="346">
        <v>131</v>
      </c>
      <c r="B244" s="340" t="s">
        <v>137</v>
      </c>
      <c r="C244" s="177" t="s">
        <v>1181</v>
      </c>
      <c r="D244" s="340" t="s">
        <v>330</v>
      </c>
      <c r="E244" s="360">
        <v>5</v>
      </c>
      <c r="F244" s="352">
        <v>23249</v>
      </c>
      <c r="G244" s="352">
        <v>18741</v>
      </c>
      <c r="H244" s="331">
        <v>1</v>
      </c>
      <c r="I244" s="306">
        <v>1</v>
      </c>
      <c r="J244" s="334" t="s">
        <v>1061</v>
      </c>
      <c r="K244" s="337" t="s">
        <v>1062</v>
      </c>
      <c r="L244" s="340" t="s">
        <v>987</v>
      </c>
      <c r="M244" s="343">
        <v>4</v>
      </c>
      <c r="N244" s="328">
        <v>1</v>
      </c>
      <c r="O244" s="328" t="s">
        <v>1028</v>
      </c>
      <c r="P244" s="328" t="s">
        <v>1028</v>
      </c>
      <c r="Q244" s="328" t="s">
        <v>1028</v>
      </c>
      <c r="R244" s="328" t="s">
        <v>1028</v>
      </c>
      <c r="S244" s="328" t="s">
        <v>1028</v>
      </c>
      <c r="T244" s="328" t="s">
        <v>1028</v>
      </c>
      <c r="U244" s="328" t="s">
        <v>1028</v>
      </c>
      <c r="V244" s="328" t="s">
        <v>1028</v>
      </c>
      <c r="W244" s="328" t="s">
        <v>1028</v>
      </c>
      <c r="X244" s="328" t="s">
        <v>1028</v>
      </c>
      <c r="Y244" s="328" t="s">
        <v>1028</v>
      </c>
      <c r="Z244" s="328" t="s">
        <v>1028</v>
      </c>
      <c r="AA244" s="328" t="s">
        <v>1028</v>
      </c>
      <c r="AB244" s="328" t="s">
        <v>1028</v>
      </c>
      <c r="AC244" s="328" t="s">
        <v>1028</v>
      </c>
      <c r="AD244" s="328" t="s">
        <v>1028</v>
      </c>
      <c r="AE244" s="328" t="s">
        <v>1028</v>
      </c>
      <c r="AF244" s="328" t="s">
        <v>1028</v>
      </c>
      <c r="AG244" s="328" t="s">
        <v>1028</v>
      </c>
      <c r="AH244" s="328" t="s">
        <v>1028</v>
      </c>
      <c r="AI244" s="328" t="s">
        <v>1028</v>
      </c>
      <c r="AJ244" s="328" t="s">
        <v>1028</v>
      </c>
      <c r="AK244" s="328" t="s">
        <v>1028</v>
      </c>
    </row>
    <row r="245" spans="1:37" x14ac:dyDescent="0.25">
      <c r="A245" s="347"/>
      <c r="B245" s="341"/>
      <c r="C245" s="178" t="s">
        <v>1182</v>
      </c>
      <c r="D245" s="341"/>
      <c r="E245" s="361"/>
      <c r="F245" s="353"/>
      <c r="G245" s="353"/>
      <c r="H245" s="332"/>
      <c r="I245" s="307"/>
      <c r="J245" s="335"/>
      <c r="K245" s="338"/>
      <c r="L245" s="341"/>
      <c r="M245" s="344"/>
      <c r="N245" s="329"/>
      <c r="O245" s="329"/>
      <c r="P245" s="329"/>
      <c r="Q245" s="329"/>
      <c r="R245" s="329"/>
      <c r="S245" s="329"/>
      <c r="T245" s="329"/>
      <c r="U245" s="329"/>
      <c r="V245" s="329"/>
      <c r="W245" s="329"/>
      <c r="X245" s="329"/>
      <c r="Y245" s="329"/>
      <c r="Z245" s="329"/>
      <c r="AA245" s="329"/>
      <c r="AB245" s="329"/>
      <c r="AC245" s="329"/>
      <c r="AD245" s="329"/>
      <c r="AE245" s="329"/>
      <c r="AF245" s="329"/>
      <c r="AG245" s="329"/>
      <c r="AH245" s="329"/>
      <c r="AI245" s="329"/>
      <c r="AJ245" s="329"/>
      <c r="AK245" s="329"/>
    </row>
    <row r="246" spans="1:37" x14ac:dyDescent="0.25">
      <c r="A246" s="348"/>
      <c r="B246" s="342"/>
      <c r="C246" s="179" t="s">
        <v>1183</v>
      </c>
      <c r="D246" s="342"/>
      <c r="E246" s="362"/>
      <c r="F246" s="354"/>
      <c r="G246" s="354"/>
      <c r="H246" s="333"/>
      <c r="I246" s="308"/>
      <c r="J246" s="336"/>
      <c r="K246" s="339"/>
      <c r="L246" s="342"/>
      <c r="M246" s="345"/>
      <c r="N246" s="330"/>
      <c r="O246" s="330"/>
      <c r="P246" s="330"/>
      <c r="Q246" s="330"/>
      <c r="R246" s="330"/>
      <c r="S246" s="330"/>
      <c r="T246" s="330"/>
      <c r="U246" s="330"/>
      <c r="V246" s="330"/>
      <c r="W246" s="330"/>
      <c r="X246" s="330"/>
      <c r="Y246" s="330"/>
      <c r="Z246" s="330"/>
      <c r="AA246" s="330"/>
      <c r="AB246" s="330"/>
      <c r="AC246" s="330"/>
      <c r="AD246" s="330"/>
      <c r="AE246" s="330"/>
      <c r="AF246" s="330"/>
      <c r="AG246" s="330"/>
      <c r="AH246" s="330"/>
      <c r="AI246" s="330"/>
      <c r="AJ246" s="330"/>
      <c r="AK246" s="330"/>
    </row>
    <row r="247" spans="1:37" x14ac:dyDescent="0.25">
      <c r="A247" s="346">
        <v>132</v>
      </c>
      <c r="B247" s="340" t="s">
        <v>92</v>
      </c>
      <c r="C247" s="177" t="s">
        <v>1184</v>
      </c>
      <c r="D247" s="340" t="s">
        <v>326</v>
      </c>
      <c r="E247" s="360">
        <v>7</v>
      </c>
      <c r="F247" s="352">
        <v>10047</v>
      </c>
      <c r="G247" s="352">
        <v>7494</v>
      </c>
      <c r="H247" s="331">
        <v>1</v>
      </c>
      <c r="I247" s="306">
        <v>1</v>
      </c>
      <c r="J247" s="334" t="s">
        <v>1061</v>
      </c>
      <c r="K247" s="337" t="s">
        <v>1062</v>
      </c>
      <c r="L247" s="340" t="s">
        <v>987</v>
      </c>
      <c r="M247" s="343" t="s">
        <v>1138</v>
      </c>
      <c r="N247" s="328" t="s">
        <v>1028</v>
      </c>
      <c r="O247" s="328">
        <v>3</v>
      </c>
      <c r="P247" s="328" t="s">
        <v>1028</v>
      </c>
      <c r="Q247" s="328" t="s">
        <v>1028</v>
      </c>
      <c r="R247" s="328" t="s">
        <v>1028</v>
      </c>
      <c r="S247" s="328" t="s">
        <v>1028</v>
      </c>
      <c r="T247" s="328" t="s">
        <v>1028</v>
      </c>
      <c r="U247" s="328" t="s">
        <v>1028</v>
      </c>
      <c r="V247" s="328" t="s">
        <v>1028</v>
      </c>
      <c r="W247" s="328" t="s">
        <v>1028</v>
      </c>
      <c r="X247" s="328" t="s">
        <v>1028</v>
      </c>
      <c r="Y247" s="328">
        <v>2</v>
      </c>
      <c r="Z247" s="328" t="s">
        <v>1028</v>
      </c>
      <c r="AA247" s="328" t="s">
        <v>1028</v>
      </c>
      <c r="AB247" s="328" t="s">
        <v>1028</v>
      </c>
      <c r="AC247" s="328" t="s">
        <v>1028</v>
      </c>
      <c r="AD247" s="328">
        <v>1</v>
      </c>
      <c r="AE247" s="328">
        <v>1</v>
      </c>
      <c r="AF247" s="328" t="s">
        <v>1028</v>
      </c>
      <c r="AG247" s="328" t="s">
        <v>1028</v>
      </c>
      <c r="AH247" s="328" t="s">
        <v>1028</v>
      </c>
      <c r="AI247" s="328" t="s">
        <v>1028</v>
      </c>
      <c r="AJ247" s="328" t="s">
        <v>1028</v>
      </c>
      <c r="AK247" s="328" t="s">
        <v>1028</v>
      </c>
    </row>
    <row r="248" spans="1:37" x14ac:dyDescent="0.25">
      <c r="A248" s="348"/>
      <c r="B248" s="342"/>
      <c r="C248" s="179" t="s">
        <v>1176</v>
      </c>
      <c r="D248" s="342"/>
      <c r="E248" s="362"/>
      <c r="F248" s="354"/>
      <c r="G248" s="354"/>
      <c r="H248" s="333"/>
      <c r="I248" s="308"/>
      <c r="J248" s="336"/>
      <c r="K248" s="339"/>
      <c r="L248" s="342"/>
      <c r="M248" s="345"/>
      <c r="N248" s="330"/>
      <c r="O248" s="330"/>
      <c r="P248" s="330"/>
      <c r="Q248" s="330"/>
      <c r="R248" s="330"/>
      <c r="S248" s="330"/>
      <c r="T248" s="330"/>
      <c r="U248" s="330"/>
      <c r="V248" s="330"/>
      <c r="W248" s="330"/>
      <c r="X248" s="330"/>
      <c r="Y248" s="330"/>
      <c r="Z248" s="330"/>
      <c r="AA248" s="330"/>
      <c r="AB248" s="330"/>
      <c r="AC248" s="330"/>
      <c r="AD248" s="330"/>
      <c r="AE248" s="330"/>
      <c r="AF248" s="330"/>
      <c r="AG248" s="330"/>
      <c r="AH248" s="330"/>
      <c r="AI248" s="330"/>
      <c r="AJ248" s="330"/>
      <c r="AK248" s="330"/>
    </row>
    <row r="249" spans="1:37" x14ac:dyDescent="0.25">
      <c r="A249" s="346">
        <v>134</v>
      </c>
      <c r="B249" s="340" t="s">
        <v>93</v>
      </c>
      <c r="C249" s="177" t="s">
        <v>1185</v>
      </c>
      <c r="D249" s="340" t="s">
        <v>326</v>
      </c>
      <c r="E249" s="360">
        <v>34</v>
      </c>
      <c r="F249" s="352">
        <v>4839</v>
      </c>
      <c r="G249" s="352">
        <v>2630</v>
      </c>
      <c r="H249" s="331">
        <v>1</v>
      </c>
      <c r="I249" s="306">
        <v>1</v>
      </c>
      <c r="J249" s="334" t="s">
        <v>1061</v>
      </c>
      <c r="K249" s="337" t="s">
        <v>1062</v>
      </c>
      <c r="L249" s="340" t="s">
        <v>987</v>
      </c>
      <c r="M249" s="343">
        <v>24</v>
      </c>
      <c r="N249" s="328">
        <v>3</v>
      </c>
      <c r="O249" s="328">
        <v>3</v>
      </c>
      <c r="P249" s="328" t="s">
        <v>1028</v>
      </c>
      <c r="Q249" s="328" t="s">
        <v>1028</v>
      </c>
      <c r="R249" s="328" t="s">
        <v>1028</v>
      </c>
      <c r="S249" s="328" t="s">
        <v>1028</v>
      </c>
      <c r="T249" s="328" t="s">
        <v>1028</v>
      </c>
      <c r="U249" s="328" t="s">
        <v>1028</v>
      </c>
      <c r="V249" s="328" t="s">
        <v>1028</v>
      </c>
      <c r="W249" s="328" t="s">
        <v>1028</v>
      </c>
      <c r="X249" s="328" t="s">
        <v>1028</v>
      </c>
      <c r="Y249" s="328">
        <v>2</v>
      </c>
      <c r="Z249" s="328" t="s">
        <v>1028</v>
      </c>
      <c r="AA249" s="328" t="s">
        <v>1028</v>
      </c>
      <c r="AB249" s="328" t="s">
        <v>1028</v>
      </c>
      <c r="AC249" s="328" t="s">
        <v>1028</v>
      </c>
      <c r="AD249" s="328">
        <v>1</v>
      </c>
      <c r="AE249" s="328">
        <v>1</v>
      </c>
      <c r="AF249" s="328" t="s">
        <v>1028</v>
      </c>
      <c r="AG249" s="328" t="s">
        <v>1028</v>
      </c>
      <c r="AH249" s="328" t="s">
        <v>1028</v>
      </c>
      <c r="AI249" s="328" t="s">
        <v>1028</v>
      </c>
      <c r="AJ249" s="328" t="s">
        <v>1028</v>
      </c>
      <c r="AK249" s="328" t="s">
        <v>1028</v>
      </c>
    </row>
    <row r="250" spans="1:37" x14ac:dyDescent="0.25">
      <c r="A250" s="348"/>
      <c r="B250" s="342"/>
      <c r="C250" s="179" t="s">
        <v>1176</v>
      </c>
      <c r="D250" s="342"/>
      <c r="E250" s="362"/>
      <c r="F250" s="354"/>
      <c r="G250" s="354"/>
      <c r="H250" s="333"/>
      <c r="I250" s="308"/>
      <c r="J250" s="336"/>
      <c r="K250" s="339"/>
      <c r="L250" s="342"/>
      <c r="M250" s="345"/>
      <c r="N250" s="330"/>
      <c r="O250" s="330"/>
      <c r="P250" s="330"/>
      <c r="Q250" s="330"/>
      <c r="R250" s="330"/>
      <c r="S250" s="330"/>
      <c r="T250" s="330"/>
      <c r="U250" s="330"/>
      <c r="V250" s="330"/>
      <c r="W250" s="330"/>
      <c r="X250" s="330"/>
      <c r="Y250" s="330"/>
      <c r="Z250" s="330"/>
      <c r="AA250" s="330"/>
      <c r="AB250" s="330"/>
      <c r="AC250" s="330"/>
      <c r="AD250" s="330"/>
      <c r="AE250" s="330"/>
      <c r="AF250" s="330"/>
      <c r="AG250" s="330"/>
      <c r="AH250" s="330"/>
      <c r="AI250" s="330"/>
      <c r="AJ250" s="330"/>
      <c r="AK250" s="330"/>
    </row>
    <row r="251" spans="1:37" x14ac:dyDescent="0.25">
      <c r="A251" s="322">
        <v>135</v>
      </c>
      <c r="B251" s="315" t="s">
        <v>183</v>
      </c>
      <c r="C251" s="180" t="s">
        <v>1186</v>
      </c>
      <c r="D251" s="315" t="s">
        <v>334</v>
      </c>
      <c r="E251" s="357">
        <v>6</v>
      </c>
      <c r="F251" s="297">
        <v>18200</v>
      </c>
      <c r="G251" s="297">
        <v>5927</v>
      </c>
      <c r="H251" s="303">
        <v>0</v>
      </c>
      <c r="I251" s="306">
        <v>0.67434099999999997</v>
      </c>
      <c r="J251" s="297">
        <v>5927</v>
      </c>
      <c r="K251" s="300">
        <v>35562</v>
      </c>
      <c r="L251" s="315" t="s">
        <v>1027</v>
      </c>
      <c r="M251" s="318">
        <v>5</v>
      </c>
      <c r="N251" s="294">
        <v>1</v>
      </c>
      <c r="O251" s="294" t="s">
        <v>1028</v>
      </c>
      <c r="P251" s="294" t="s">
        <v>1028</v>
      </c>
      <c r="Q251" s="294" t="s">
        <v>1028</v>
      </c>
      <c r="R251" s="294" t="s">
        <v>1028</v>
      </c>
      <c r="S251" s="294" t="s">
        <v>1028</v>
      </c>
      <c r="T251" s="294" t="s">
        <v>1028</v>
      </c>
      <c r="U251" s="294" t="s">
        <v>1028</v>
      </c>
      <c r="V251" s="294" t="s">
        <v>1028</v>
      </c>
      <c r="W251" s="294" t="s">
        <v>1028</v>
      </c>
      <c r="X251" s="294" t="s">
        <v>1028</v>
      </c>
      <c r="Y251" s="294" t="s">
        <v>1028</v>
      </c>
      <c r="Z251" s="294" t="s">
        <v>1028</v>
      </c>
      <c r="AA251" s="294" t="s">
        <v>1028</v>
      </c>
      <c r="AB251" s="294" t="s">
        <v>1028</v>
      </c>
      <c r="AC251" s="294" t="s">
        <v>1028</v>
      </c>
      <c r="AD251" s="294" t="s">
        <v>1028</v>
      </c>
      <c r="AE251" s="294" t="s">
        <v>1028</v>
      </c>
      <c r="AF251" s="294" t="s">
        <v>1028</v>
      </c>
      <c r="AG251" s="294" t="s">
        <v>1028</v>
      </c>
      <c r="AH251" s="294" t="s">
        <v>1028</v>
      </c>
      <c r="AI251" s="294" t="s">
        <v>1028</v>
      </c>
      <c r="AJ251" s="294" t="s">
        <v>1028</v>
      </c>
      <c r="AK251" s="294" t="s">
        <v>1028</v>
      </c>
    </row>
    <row r="252" spans="1:37" x14ac:dyDescent="0.25">
      <c r="A252" s="323"/>
      <c r="B252" s="316"/>
      <c r="C252" s="181" t="s">
        <v>1187</v>
      </c>
      <c r="D252" s="316"/>
      <c r="E252" s="358"/>
      <c r="F252" s="298"/>
      <c r="G252" s="298"/>
      <c r="H252" s="304"/>
      <c r="I252" s="307"/>
      <c r="J252" s="298"/>
      <c r="K252" s="301"/>
      <c r="L252" s="316"/>
      <c r="M252" s="319"/>
      <c r="N252" s="295"/>
      <c r="O252" s="295"/>
      <c r="P252" s="295"/>
      <c r="Q252" s="295"/>
      <c r="R252" s="295"/>
      <c r="S252" s="295"/>
      <c r="T252" s="295"/>
      <c r="U252" s="295"/>
      <c r="V252" s="295"/>
      <c r="W252" s="295"/>
      <c r="X252" s="295"/>
      <c r="Y252" s="295"/>
      <c r="Z252" s="295"/>
      <c r="AA252" s="295"/>
      <c r="AB252" s="295"/>
      <c r="AC252" s="295"/>
      <c r="AD252" s="295"/>
      <c r="AE252" s="295"/>
      <c r="AF252" s="295"/>
      <c r="AG252" s="295"/>
      <c r="AH252" s="295"/>
      <c r="AI252" s="295"/>
      <c r="AJ252" s="295"/>
      <c r="AK252" s="295"/>
    </row>
    <row r="253" spans="1:37" x14ac:dyDescent="0.25">
      <c r="A253" s="324"/>
      <c r="B253" s="317"/>
      <c r="C253" s="182" t="s">
        <v>1188</v>
      </c>
      <c r="D253" s="317"/>
      <c r="E253" s="359"/>
      <c r="F253" s="299"/>
      <c r="G253" s="299"/>
      <c r="H253" s="305"/>
      <c r="I253" s="308"/>
      <c r="J253" s="299"/>
      <c r="K253" s="302"/>
      <c r="L253" s="317"/>
      <c r="M253" s="320"/>
      <c r="N253" s="296"/>
      <c r="O253" s="296"/>
      <c r="P253" s="296"/>
      <c r="Q253" s="296"/>
      <c r="R253" s="296"/>
      <c r="S253" s="296"/>
      <c r="T253" s="296"/>
      <c r="U253" s="296"/>
      <c r="V253" s="296"/>
      <c r="W253" s="296"/>
      <c r="X253" s="296"/>
      <c r="Y253" s="296"/>
      <c r="Z253" s="296"/>
      <c r="AA253" s="296"/>
      <c r="AB253" s="296"/>
      <c r="AC253" s="296"/>
      <c r="AD253" s="296"/>
      <c r="AE253" s="296"/>
      <c r="AF253" s="296"/>
      <c r="AG253" s="296"/>
      <c r="AH253" s="296"/>
      <c r="AI253" s="296"/>
      <c r="AJ253" s="296"/>
      <c r="AK253" s="296"/>
    </row>
    <row r="254" spans="1:37" x14ac:dyDescent="0.25">
      <c r="A254" s="322">
        <v>137</v>
      </c>
      <c r="B254" s="315" t="s">
        <v>94</v>
      </c>
      <c r="C254" s="180" t="s">
        <v>1189</v>
      </c>
      <c r="D254" s="315" t="s">
        <v>336</v>
      </c>
      <c r="E254" s="357">
        <v>10</v>
      </c>
      <c r="F254" s="297">
        <v>1631</v>
      </c>
      <c r="G254" s="297">
        <v>1185</v>
      </c>
      <c r="H254" s="303">
        <v>0</v>
      </c>
      <c r="I254" s="306">
        <v>0.27345199999999997</v>
      </c>
      <c r="J254" s="297">
        <v>1185</v>
      </c>
      <c r="K254" s="300">
        <v>11850</v>
      </c>
      <c r="L254" s="315" t="s">
        <v>1027</v>
      </c>
      <c r="M254" s="318">
        <v>10</v>
      </c>
      <c r="N254" s="294" t="s">
        <v>1028</v>
      </c>
      <c r="O254" s="294" t="s">
        <v>1028</v>
      </c>
      <c r="P254" s="294" t="s">
        <v>1028</v>
      </c>
      <c r="Q254" s="294" t="s">
        <v>1028</v>
      </c>
      <c r="R254" s="294" t="s">
        <v>1028</v>
      </c>
      <c r="S254" s="294" t="s">
        <v>1028</v>
      </c>
      <c r="T254" s="294" t="s">
        <v>1028</v>
      </c>
      <c r="U254" s="294" t="s">
        <v>1028</v>
      </c>
      <c r="V254" s="294" t="s">
        <v>1028</v>
      </c>
      <c r="W254" s="294" t="s">
        <v>1028</v>
      </c>
      <c r="X254" s="294" t="s">
        <v>1028</v>
      </c>
      <c r="Y254" s="294" t="s">
        <v>1028</v>
      </c>
      <c r="Z254" s="294" t="s">
        <v>1028</v>
      </c>
      <c r="AA254" s="294" t="s">
        <v>1028</v>
      </c>
      <c r="AB254" s="294" t="s">
        <v>1028</v>
      </c>
      <c r="AC254" s="294" t="s">
        <v>1028</v>
      </c>
      <c r="AD254" s="294" t="s">
        <v>1028</v>
      </c>
      <c r="AE254" s="294" t="s">
        <v>1028</v>
      </c>
      <c r="AF254" s="294" t="s">
        <v>1028</v>
      </c>
      <c r="AG254" s="294" t="s">
        <v>1028</v>
      </c>
      <c r="AH254" s="294" t="s">
        <v>1028</v>
      </c>
      <c r="AI254" s="294" t="s">
        <v>1028</v>
      </c>
      <c r="AJ254" s="294" t="s">
        <v>1028</v>
      </c>
      <c r="AK254" s="294" t="s">
        <v>1028</v>
      </c>
    </row>
    <row r="255" spans="1:37" x14ac:dyDescent="0.25">
      <c r="A255" s="323"/>
      <c r="B255" s="316"/>
      <c r="C255" s="181" t="s">
        <v>1190</v>
      </c>
      <c r="D255" s="316"/>
      <c r="E255" s="358"/>
      <c r="F255" s="298"/>
      <c r="G255" s="298"/>
      <c r="H255" s="304"/>
      <c r="I255" s="307"/>
      <c r="J255" s="298"/>
      <c r="K255" s="301"/>
      <c r="L255" s="316"/>
      <c r="M255" s="319"/>
      <c r="N255" s="295"/>
      <c r="O255" s="295"/>
      <c r="P255" s="295"/>
      <c r="Q255" s="295"/>
      <c r="R255" s="295"/>
      <c r="S255" s="295"/>
      <c r="T255" s="295"/>
      <c r="U255" s="295"/>
      <c r="V255" s="295"/>
      <c r="W255" s="295"/>
      <c r="X255" s="295"/>
      <c r="Y255" s="295"/>
      <c r="Z255" s="295"/>
      <c r="AA255" s="295"/>
      <c r="AB255" s="295"/>
      <c r="AC255" s="295"/>
      <c r="AD255" s="295"/>
      <c r="AE255" s="295"/>
      <c r="AF255" s="295"/>
      <c r="AG255" s="295"/>
      <c r="AH255" s="295"/>
      <c r="AI255" s="295"/>
      <c r="AJ255" s="295"/>
      <c r="AK255" s="295"/>
    </row>
    <row r="256" spans="1:37" x14ac:dyDescent="0.25">
      <c r="A256" s="324"/>
      <c r="B256" s="317"/>
      <c r="C256" s="182" t="s">
        <v>1191</v>
      </c>
      <c r="D256" s="317"/>
      <c r="E256" s="359"/>
      <c r="F256" s="299"/>
      <c r="G256" s="299"/>
      <c r="H256" s="305"/>
      <c r="I256" s="308"/>
      <c r="J256" s="299"/>
      <c r="K256" s="302"/>
      <c r="L256" s="317"/>
      <c r="M256" s="320"/>
      <c r="N256" s="296"/>
      <c r="O256" s="296"/>
      <c r="P256" s="296"/>
      <c r="Q256" s="296"/>
      <c r="R256" s="296"/>
      <c r="S256" s="296"/>
      <c r="T256" s="296"/>
      <c r="U256" s="296"/>
      <c r="V256" s="296"/>
      <c r="W256" s="296"/>
      <c r="X256" s="296"/>
      <c r="Y256" s="296"/>
      <c r="Z256" s="296"/>
      <c r="AA256" s="296"/>
      <c r="AB256" s="296"/>
      <c r="AC256" s="296"/>
      <c r="AD256" s="296"/>
      <c r="AE256" s="296"/>
      <c r="AF256" s="296"/>
      <c r="AG256" s="296"/>
      <c r="AH256" s="296"/>
      <c r="AI256" s="296"/>
      <c r="AJ256" s="296"/>
      <c r="AK256" s="296"/>
    </row>
    <row r="257" spans="1:37" x14ac:dyDescent="0.25">
      <c r="A257" s="322">
        <v>139</v>
      </c>
      <c r="B257" s="315" t="s">
        <v>95</v>
      </c>
      <c r="C257" s="172" t="s">
        <v>1192</v>
      </c>
      <c r="D257" s="315" t="s">
        <v>338</v>
      </c>
      <c r="E257" s="357">
        <v>71</v>
      </c>
      <c r="F257" s="297">
        <v>54178</v>
      </c>
      <c r="G257" s="297">
        <v>24196</v>
      </c>
      <c r="H257" s="303">
        <v>0</v>
      </c>
      <c r="I257" s="306">
        <v>0.55339799999999995</v>
      </c>
      <c r="J257" s="297">
        <v>24196</v>
      </c>
      <c r="K257" s="300">
        <v>1717916</v>
      </c>
      <c r="L257" s="315" t="s">
        <v>1027</v>
      </c>
      <c r="M257" s="318">
        <v>25</v>
      </c>
      <c r="N257" s="294">
        <v>2</v>
      </c>
      <c r="O257" s="294">
        <v>2</v>
      </c>
      <c r="P257" s="294" t="s">
        <v>1028</v>
      </c>
      <c r="Q257" s="294">
        <v>2</v>
      </c>
      <c r="R257" s="294">
        <v>2</v>
      </c>
      <c r="S257" s="294">
        <v>2</v>
      </c>
      <c r="T257" s="294">
        <v>2</v>
      </c>
      <c r="U257" s="294">
        <v>2</v>
      </c>
      <c r="V257" s="294">
        <v>2</v>
      </c>
      <c r="W257" s="294">
        <v>2</v>
      </c>
      <c r="X257" s="294">
        <v>2</v>
      </c>
      <c r="Y257" s="294">
        <v>2</v>
      </c>
      <c r="Z257" s="294">
        <v>2</v>
      </c>
      <c r="AA257" s="294">
        <v>2</v>
      </c>
      <c r="AB257" s="294">
        <v>2</v>
      </c>
      <c r="AC257" s="294">
        <v>2</v>
      </c>
      <c r="AD257" s="294">
        <v>2</v>
      </c>
      <c r="AE257" s="294">
        <v>2</v>
      </c>
      <c r="AF257" s="294">
        <v>2</v>
      </c>
      <c r="AG257" s="294">
        <v>2</v>
      </c>
      <c r="AH257" s="294">
        <v>2</v>
      </c>
      <c r="AI257" s="294">
        <v>2</v>
      </c>
      <c r="AJ257" s="294">
        <v>2</v>
      </c>
      <c r="AK257" s="294">
        <v>2</v>
      </c>
    </row>
    <row r="258" spans="1:37" x14ac:dyDescent="0.25">
      <c r="A258" s="323"/>
      <c r="B258" s="316"/>
      <c r="C258" s="173" t="s">
        <v>1193</v>
      </c>
      <c r="D258" s="316"/>
      <c r="E258" s="358"/>
      <c r="F258" s="298"/>
      <c r="G258" s="298"/>
      <c r="H258" s="304"/>
      <c r="I258" s="307"/>
      <c r="J258" s="298"/>
      <c r="K258" s="301"/>
      <c r="L258" s="316"/>
      <c r="M258" s="319"/>
      <c r="N258" s="295"/>
      <c r="O258" s="295"/>
      <c r="P258" s="295"/>
      <c r="Q258" s="295"/>
      <c r="R258" s="295"/>
      <c r="S258" s="295"/>
      <c r="T258" s="295"/>
      <c r="U258" s="295"/>
      <c r="V258" s="295"/>
      <c r="W258" s="295"/>
      <c r="X258" s="295"/>
      <c r="Y258" s="295"/>
      <c r="Z258" s="295"/>
      <c r="AA258" s="295"/>
      <c r="AB258" s="295"/>
      <c r="AC258" s="295"/>
      <c r="AD258" s="295"/>
      <c r="AE258" s="295"/>
      <c r="AF258" s="295"/>
      <c r="AG258" s="295"/>
      <c r="AH258" s="295"/>
      <c r="AI258" s="295"/>
      <c r="AJ258" s="295"/>
      <c r="AK258" s="295"/>
    </row>
    <row r="259" spans="1:37" x14ac:dyDescent="0.25">
      <c r="A259" s="324"/>
      <c r="B259" s="317"/>
      <c r="C259" s="174" t="s">
        <v>1194</v>
      </c>
      <c r="D259" s="317"/>
      <c r="E259" s="359"/>
      <c r="F259" s="299"/>
      <c r="G259" s="299"/>
      <c r="H259" s="305"/>
      <c r="I259" s="308"/>
      <c r="J259" s="299"/>
      <c r="K259" s="302"/>
      <c r="L259" s="317"/>
      <c r="M259" s="320"/>
      <c r="N259" s="296"/>
      <c r="O259" s="296"/>
      <c r="P259" s="296"/>
      <c r="Q259" s="296"/>
      <c r="R259" s="296"/>
      <c r="S259" s="296"/>
      <c r="T259" s="296"/>
      <c r="U259" s="296"/>
      <c r="V259" s="296"/>
      <c r="W259" s="296"/>
      <c r="X259" s="296"/>
      <c r="Y259" s="296"/>
      <c r="Z259" s="296"/>
      <c r="AA259" s="296"/>
      <c r="AB259" s="296"/>
      <c r="AC259" s="296"/>
      <c r="AD259" s="296"/>
      <c r="AE259" s="296"/>
      <c r="AF259" s="296"/>
      <c r="AG259" s="296"/>
      <c r="AH259" s="296"/>
      <c r="AI259" s="296"/>
      <c r="AJ259" s="296"/>
      <c r="AK259" s="296"/>
    </row>
    <row r="260" spans="1:37" x14ac:dyDescent="0.25">
      <c r="A260" s="322">
        <v>151</v>
      </c>
      <c r="B260" s="315" t="s">
        <v>96</v>
      </c>
      <c r="C260" s="172" t="s">
        <v>1195</v>
      </c>
      <c r="D260" s="315" t="s">
        <v>288</v>
      </c>
      <c r="E260" s="357">
        <v>310</v>
      </c>
      <c r="F260" s="297">
        <v>8416</v>
      </c>
      <c r="G260" s="297">
        <v>4208</v>
      </c>
      <c r="H260" s="303">
        <v>0</v>
      </c>
      <c r="I260" s="306">
        <v>0.5</v>
      </c>
      <c r="J260" s="297">
        <v>4208</v>
      </c>
      <c r="K260" s="300">
        <v>1304480</v>
      </c>
      <c r="L260" s="315" t="s">
        <v>1027</v>
      </c>
      <c r="M260" s="318">
        <v>50</v>
      </c>
      <c r="N260" s="294">
        <v>20</v>
      </c>
      <c r="O260" s="294">
        <v>20</v>
      </c>
      <c r="P260" s="294" t="s">
        <v>1028</v>
      </c>
      <c r="Q260" s="294">
        <v>20</v>
      </c>
      <c r="R260" s="294">
        <v>10</v>
      </c>
      <c r="S260" s="294">
        <v>10</v>
      </c>
      <c r="T260" s="294">
        <v>10</v>
      </c>
      <c r="U260" s="294">
        <v>10</v>
      </c>
      <c r="V260" s="294">
        <v>10</v>
      </c>
      <c r="W260" s="294">
        <v>10</v>
      </c>
      <c r="X260" s="294">
        <v>10</v>
      </c>
      <c r="Y260" s="294">
        <v>10</v>
      </c>
      <c r="Z260" s="294">
        <v>10</v>
      </c>
      <c r="AA260" s="294">
        <v>10</v>
      </c>
      <c r="AB260" s="294">
        <v>10</v>
      </c>
      <c r="AC260" s="294">
        <v>10</v>
      </c>
      <c r="AD260" s="294">
        <v>10</v>
      </c>
      <c r="AE260" s="294">
        <v>10</v>
      </c>
      <c r="AF260" s="294">
        <v>10</v>
      </c>
      <c r="AG260" s="294">
        <v>10</v>
      </c>
      <c r="AH260" s="294">
        <v>10</v>
      </c>
      <c r="AI260" s="294">
        <v>10</v>
      </c>
      <c r="AJ260" s="294">
        <v>10</v>
      </c>
      <c r="AK260" s="294">
        <v>10</v>
      </c>
    </row>
    <row r="261" spans="1:37" x14ac:dyDescent="0.25">
      <c r="A261" s="323"/>
      <c r="B261" s="316"/>
      <c r="C261" s="173" t="s">
        <v>1196</v>
      </c>
      <c r="D261" s="316"/>
      <c r="E261" s="358"/>
      <c r="F261" s="298"/>
      <c r="G261" s="298"/>
      <c r="H261" s="304"/>
      <c r="I261" s="307"/>
      <c r="J261" s="298"/>
      <c r="K261" s="301"/>
      <c r="L261" s="316"/>
      <c r="M261" s="319"/>
      <c r="N261" s="295"/>
      <c r="O261" s="295"/>
      <c r="P261" s="295"/>
      <c r="Q261" s="295"/>
      <c r="R261" s="295"/>
      <c r="S261" s="295"/>
      <c r="T261" s="295"/>
      <c r="U261" s="295"/>
      <c r="V261" s="295"/>
      <c r="W261" s="295"/>
      <c r="X261" s="295"/>
      <c r="Y261" s="295"/>
      <c r="Z261" s="295"/>
      <c r="AA261" s="295"/>
      <c r="AB261" s="295"/>
      <c r="AC261" s="295"/>
      <c r="AD261" s="295"/>
      <c r="AE261" s="295"/>
      <c r="AF261" s="295"/>
      <c r="AG261" s="295"/>
      <c r="AH261" s="295"/>
      <c r="AI261" s="295"/>
      <c r="AJ261" s="295"/>
      <c r="AK261" s="295"/>
    </row>
    <row r="262" spans="1:37" x14ac:dyDescent="0.25">
      <c r="A262" s="324"/>
      <c r="B262" s="317"/>
      <c r="C262" s="174" t="s">
        <v>1197</v>
      </c>
      <c r="D262" s="317"/>
      <c r="E262" s="359"/>
      <c r="F262" s="299"/>
      <c r="G262" s="299"/>
      <c r="H262" s="305"/>
      <c r="I262" s="308"/>
      <c r="J262" s="299"/>
      <c r="K262" s="302"/>
      <c r="L262" s="317"/>
      <c r="M262" s="320"/>
      <c r="N262" s="296"/>
      <c r="O262" s="296"/>
      <c r="P262" s="296"/>
      <c r="Q262" s="296"/>
      <c r="R262" s="296"/>
      <c r="S262" s="296"/>
      <c r="T262" s="296"/>
      <c r="U262" s="296"/>
      <c r="V262" s="296"/>
      <c r="W262" s="296"/>
      <c r="X262" s="296"/>
      <c r="Y262" s="296"/>
      <c r="Z262" s="296"/>
      <c r="AA262" s="296"/>
      <c r="AB262" s="296"/>
      <c r="AC262" s="296"/>
      <c r="AD262" s="296"/>
      <c r="AE262" s="296"/>
      <c r="AF262" s="296"/>
      <c r="AG262" s="296"/>
      <c r="AH262" s="296"/>
      <c r="AI262" s="296"/>
      <c r="AJ262" s="296"/>
      <c r="AK262" s="296"/>
    </row>
    <row r="263" spans="1:37" x14ac:dyDescent="0.25">
      <c r="A263" s="346">
        <v>152</v>
      </c>
      <c r="B263" s="340" t="s">
        <v>97</v>
      </c>
      <c r="C263" s="177" t="s">
        <v>1198</v>
      </c>
      <c r="D263" s="340" t="s">
        <v>288</v>
      </c>
      <c r="E263" s="360">
        <v>25</v>
      </c>
      <c r="F263" s="352">
        <v>20935</v>
      </c>
      <c r="G263" s="352">
        <v>11682</v>
      </c>
      <c r="H263" s="331">
        <v>1</v>
      </c>
      <c r="I263" s="306">
        <v>1</v>
      </c>
      <c r="J263" s="334" t="s">
        <v>1061</v>
      </c>
      <c r="K263" s="337" t="s">
        <v>1062</v>
      </c>
      <c r="L263" s="340" t="s">
        <v>987</v>
      </c>
      <c r="M263" s="343">
        <v>25</v>
      </c>
      <c r="N263" s="328" t="s">
        <v>1028</v>
      </c>
      <c r="O263" s="328" t="s">
        <v>1028</v>
      </c>
      <c r="P263" s="328" t="s">
        <v>1028</v>
      </c>
      <c r="Q263" s="328" t="s">
        <v>1028</v>
      </c>
      <c r="R263" s="328" t="s">
        <v>1028</v>
      </c>
      <c r="S263" s="328" t="s">
        <v>1028</v>
      </c>
      <c r="T263" s="328" t="s">
        <v>1028</v>
      </c>
      <c r="U263" s="328" t="s">
        <v>1028</v>
      </c>
      <c r="V263" s="328" t="s">
        <v>1028</v>
      </c>
      <c r="W263" s="328" t="s">
        <v>1028</v>
      </c>
      <c r="X263" s="328" t="s">
        <v>1028</v>
      </c>
      <c r="Y263" s="328" t="s">
        <v>1028</v>
      </c>
      <c r="Z263" s="328" t="s">
        <v>1028</v>
      </c>
      <c r="AA263" s="328" t="s">
        <v>1028</v>
      </c>
      <c r="AB263" s="328" t="s">
        <v>1028</v>
      </c>
      <c r="AC263" s="328" t="s">
        <v>1028</v>
      </c>
      <c r="AD263" s="328" t="s">
        <v>1028</v>
      </c>
      <c r="AE263" s="328" t="s">
        <v>1028</v>
      </c>
      <c r="AF263" s="328" t="s">
        <v>1028</v>
      </c>
      <c r="AG263" s="328" t="s">
        <v>1028</v>
      </c>
      <c r="AH263" s="328" t="s">
        <v>1028</v>
      </c>
      <c r="AI263" s="328" t="s">
        <v>1028</v>
      </c>
      <c r="AJ263" s="328" t="s">
        <v>1028</v>
      </c>
      <c r="AK263" s="328" t="s">
        <v>1028</v>
      </c>
    </row>
    <row r="264" spans="1:37" x14ac:dyDescent="0.25">
      <c r="A264" s="347"/>
      <c r="B264" s="341"/>
      <c r="C264" s="178" t="s">
        <v>1199</v>
      </c>
      <c r="D264" s="341"/>
      <c r="E264" s="361"/>
      <c r="F264" s="353"/>
      <c r="G264" s="353"/>
      <c r="H264" s="332"/>
      <c r="I264" s="307"/>
      <c r="J264" s="335"/>
      <c r="K264" s="338"/>
      <c r="L264" s="341"/>
      <c r="M264" s="344"/>
      <c r="N264" s="329"/>
      <c r="O264" s="329"/>
      <c r="P264" s="329"/>
      <c r="Q264" s="329"/>
      <c r="R264" s="329"/>
      <c r="S264" s="329"/>
      <c r="T264" s="329"/>
      <c r="U264" s="329"/>
      <c r="V264" s="329"/>
      <c r="W264" s="329"/>
      <c r="X264" s="329"/>
      <c r="Y264" s="329"/>
      <c r="Z264" s="329"/>
      <c r="AA264" s="329"/>
      <c r="AB264" s="329"/>
      <c r="AC264" s="329"/>
      <c r="AD264" s="329"/>
      <c r="AE264" s="329"/>
      <c r="AF264" s="329"/>
      <c r="AG264" s="329"/>
      <c r="AH264" s="329"/>
      <c r="AI264" s="329"/>
      <c r="AJ264" s="329"/>
      <c r="AK264" s="329"/>
    </row>
    <row r="265" spans="1:37" x14ac:dyDescent="0.25">
      <c r="A265" s="347"/>
      <c r="B265" s="341"/>
      <c r="C265" s="178" t="s">
        <v>1200</v>
      </c>
      <c r="D265" s="341"/>
      <c r="E265" s="361"/>
      <c r="F265" s="353"/>
      <c r="G265" s="353"/>
      <c r="H265" s="332"/>
      <c r="I265" s="307"/>
      <c r="J265" s="335"/>
      <c r="K265" s="338"/>
      <c r="L265" s="341"/>
      <c r="M265" s="344"/>
      <c r="N265" s="329"/>
      <c r="O265" s="329"/>
      <c r="P265" s="329"/>
      <c r="Q265" s="329"/>
      <c r="R265" s="329"/>
      <c r="S265" s="329"/>
      <c r="T265" s="329"/>
      <c r="U265" s="329"/>
      <c r="V265" s="329"/>
      <c r="W265" s="329"/>
      <c r="X265" s="329"/>
      <c r="Y265" s="329"/>
      <c r="Z265" s="329"/>
      <c r="AA265" s="329"/>
      <c r="AB265" s="329"/>
      <c r="AC265" s="329"/>
      <c r="AD265" s="329"/>
      <c r="AE265" s="329"/>
      <c r="AF265" s="329"/>
      <c r="AG265" s="329"/>
      <c r="AH265" s="329"/>
      <c r="AI265" s="329"/>
      <c r="AJ265" s="329"/>
      <c r="AK265" s="329"/>
    </row>
    <row r="266" spans="1:37" x14ac:dyDescent="0.25">
      <c r="A266" s="347"/>
      <c r="B266" s="341"/>
      <c r="C266" s="178" t="s">
        <v>1201</v>
      </c>
      <c r="D266" s="341"/>
      <c r="E266" s="361"/>
      <c r="F266" s="353"/>
      <c r="G266" s="353"/>
      <c r="H266" s="332"/>
      <c r="I266" s="307"/>
      <c r="J266" s="335"/>
      <c r="K266" s="338"/>
      <c r="L266" s="341"/>
      <c r="M266" s="344"/>
      <c r="N266" s="329"/>
      <c r="O266" s="329"/>
      <c r="P266" s="329"/>
      <c r="Q266" s="329"/>
      <c r="R266" s="329"/>
      <c r="S266" s="329"/>
      <c r="T266" s="329"/>
      <c r="U266" s="329"/>
      <c r="V266" s="329"/>
      <c r="W266" s="329"/>
      <c r="X266" s="329"/>
      <c r="Y266" s="329"/>
      <c r="Z266" s="329"/>
      <c r="AA266" s="329"/>
      <c r="AB266" s="329"/>
      <c r="AC266" s="329"/>
      <c r="AD266" s="329"/>
      <c r="AE266" s="329"/>
      <c r="AF266" s="329"/>
      <c r="AG266" s="329"/>
      <c r="AH266" s="329"/>
      <c r="AI266" s="329"/>
      <c r="AJ266" s="329"/>
      <c r="AK266" s="329"/>
    </row>
    <row r="267" spans="1:37" x14ac:dyDescent="0.25">
      <c r="A267" s="348"/>
      <c r="B267" s="342"/>
      <c r="C267" s="179" t="s">
        <v>1194</v>
      </c>
      <c r="D267" s="342"/>
      <c r="E267" s="362"/>
      <c r="F267" s="354"/>
      <c r="G267" s="354"/>
      <c r="H267" s="333"/>
      <c r="I267" s="308"/>
      <c r="J267" s="336"/>
      <c r="K267" s="339"/>
      <c r="L267" s="342"/>
      <c r="M267" s="345"/>
      <c r="N267" s="330"/>
      <c r="O267" s="330"/>
      <c r="P267" s="330"/>
      <c r="Q267" s="330"/>
      <c r="R267" s="330"/>
      <c r="S267" s="330"/>
      <c r="T267" s="330"/>
      <c r="U267" s="330"/>
      <c r="V267" s="330"/>
      <c r="W267" s="330"/>
      <c r="X267" s="330"/>
      <c r="Y267" s="330"/>
      <c r="Z267" s="330"/>
      <c r="AA267" s="330"/>
      <c r="AB267" s="330"/>
      <c r="AC267" s="330"/>
      <c r="AD267" s="330"/>
      <c r="AE267" s="330"/>
      <c r="AF267" s="330"/>
      <c r="AG267" s="330"/>
      <c r="AH267" s="330"/>
      <c r="AI267" s="330"/>
      <c r="AJ267" s="330"/>
      <c r="AK267" s="330"/>
    </row>
    <row r="268" spans="1:37" x14ac:dyDescent="0.25">
      <c r="A268" s="346">
        <v>154</v>
      </c>
      <c r="B268" s="340" t="s">
        <v>138</v>
      </c>
      <c r="C268" s="177" t="s">
        <v>1202</v>
      </c>
      <c r="D268" s="340" t="s">
        <v>334</v>
      </c>
      <c r="E268" s="360">
        <v>5</v>
      </c>
      <c r="F268" s="352">
        <v>5292</v>
      </c>
      <c r="G268" s="352">
        <v>3604</v>
      </c>
      <c r="H268" s="331">
        <v>1</v>
      </c>
      <c r="I268" s="306">
        <v>1</v>
      </c>
      <c r="J268" s="334" t="s">
        <v>1061</v>
      </c>
      <c r="K268" s="337" t="s">
        <v>1062</v>
      </c>
      <c r="L268" s="340" t="s">
        <v>987</v>
      </c>
      <c r="M268" s="343">
        <v>5</v>
      </c>
      <c r="N268" s="328" t="s">
        <v>1028</v>
      </c>
      <c r="O268" s="328" t="s">
        <v>1028</v>
      </c>
      <c r="P268" s="328" t="s">
        <v>1028</v>
      </c>
      <c r="Q268" s="328" t="s">
        <v>1028</v>
      </c>
      <c r="R268" s="328" t="s">
        <v>1028</v>
      </c>
      <c r="S268" s="328" t="s">
        <v>1028</v>
      </c>
      <c r="T268" s="328" t="s">
        <v>1028</v>
      </c>
      <c r="U268" s="328" t="s">
        <v>1028</v>
      </c>
      <c r="V268" s="328" t="s">
        <v>1028</v>
      </c>
      <c r="W268" s="328" t="s">
        <v>1028</v>
      </c>
      <c r="X268" s="328" t="s">
        <v>1028</v>
      </c>
      <c r="Y268" s="328" t="s">
        <v>1028</v>
      </c>
      <c r="Z268" s="328" t="s">
        <v>1028</v>
      </c>
      <c r="AA268" s="328" t="s">
        <v>1028</v>
      </c>
      <c r="AB268" s="328" t="s">
        <v>1028</v>
      </c>
      <c r="AC268" s="328" t="s">
        <v>1028</v>
      </c>
      <c r="AD268" s="328" t="s">
        <v>1028</v>
      </c>
      <c r="AE268" s="328" t="s">
        <v>1028</v>
      </c>
      <c r="AF268" s="328" t="s">
        <v>1028</v>
      </c>
      <c r="AG268" s="328" t="s">
        <v>1028</v>
      </c>
      <c r="AH268" s="328" t="s">
        <v>1028</v>
      </c>
      <c r="AI268" s="328" t="s">
        <v>1028</v>
      </c>
      <c r="AJ268" s="328" t="s">
        <v>1028</v>
      </c>
      <c r="AK268" s="328" t="s">
        <v>1028</v>
      </c>
    </row>
    <row r="269" spans="1:37" x14ac:dyDescent="0.25">
      <c r="A269" s="348"/>
      <c r="B269" s="342"/>
      <c r="C269" s="179" t="s">
        <v>1203</v>
      </c>
      <c r="D269" s="342"/>
      <c r="E269" s="362"/>
      <c r="F269" s="354"/>
      <c r="G269" s="354"/>
      <c r="H269" s="333"/>
      <c r="I269" s="308"/>
      <c r="J269" s="336"/>
      <c r="K269" s="339"/>
      <c r="L269" s="342"/>
      <c r="M269" s="345"/>
      <c r="N269" s="330"/>
      <c r="O269" s="330"/>
      <c r="P269" s="330"/>
      <c r="Q269" s="330"/>
      <c r="R269" s="330"/>
      <c r="S269" s="330"/>
      <c r="T269" s="330"/>
      <c r="U269" s="330"/>
      <c r="V269" s="330"/>
      <c r="W269" s="330"/>
      <c r="X269" s="330"/>
      <c r="Y269" s="330"/>
      <c r="Z269" s="330"/>
      <c r="AA269" s="330"/>
      <c r="AB269" s="330"/>
      <c r="AC269" s="330"/>
      <c r="AD269" s="330"/>
      <c r="AE269" s="330"/>
      <c r="AF269" s="330"/>
      <c r="AG269" s="330"/>
      <c r="AH269" s="330"/>
      <c r="AI269" s="330"/>
      <c r="AJ269" s="330"/>
      <c r="AK269" s="330"/>
    </row>
    <row r="270" spans="1:37" x14ac:dyDescent="0.25">
      <c r="A270" s="322">
        <v>155</v>
      </c>
      <c r="B270" s="315" t="s">
        <v>139</v>
      </c>
      <c r="C270" s="172" t="s">
        <v>1204</v>
      </c>
      <c r="D270" s="315" t="s">
        <v>343</v>
      </c>
      <c r="E270" s="357">
        <v>96</v>
      </c>
      <c r="F270" s="297">
        <v>5292</v>
      </c>
      <c r="G270" s="297">
        <v>3524</v>
      </c>
      <c r="H270" s="303">
        <v>0</v>
      </c>
      <c r="I270" s="306">
        <v>0.33408900000000002</v>
      </c>
      <c r="J270" s="297">
        <v>3524</v>
      </c>
      <c r="K270" s="300">
        <v>338304</v>
      </c>
      <c r="L270" s="315" t="s">
        <v>1027</v>
      </c>
      <c r="M270" s="318">
        <v>20</v>
      </c>
      <c r="N270" s="294">
        <v>10</v>
      </c>
      <c r="O270" s="294">
        <v>3</v>
      </c>
      <c r="P270" s="294" t="s">
        <v>1028</v>
      </c>
      <c r="Q270" s="294">
        <v>3</v>
      </c>
      <c r="R270" s="294">
        <v>3</v>
      </c>
      <c r="S270" s="294">
        <v>3</v>
      </c>
      <c r="T270" s="294">
        <v>3</v>
      </c>
      <c r="U270" s="294">
        <v>3</v>
      </c>
      <c r="V270" s="294">
        <v>3</v>
      </c>
      <c r="W270" s="294">
        <v>3</v>
      </c>
      <c r="X270" s="294">
        <v>3</v>
      </c>
      <c r="Y270" s="294">
        <v>3</v>
      </c>
      <c r="Z270" s="294">
        <v>3</v>
      </c>
      <c r="AA270" s="294">
        <v>3</v>
      </c>
      <c r="AB270" s="294">
        <v>3</v>
      </c>
      <c r="AC270" s="294">
        <v>3</v>
      </c>
      <c r="AD270" s="294">
        <v>3</v>
      </c>
      <c r="AE270" s="294">
        <v>3</v>
      </c>
      <c r="AF270" s="294">
        <v>3</v>
      </c>
      <c r="AG270" s="294">
        <v>3</v>
      </c>
      <c r="AH270" s="294">
        <v>3</v>
      </c>
      <c r="AI270" s="294">
        <v>3</v>
      </c>
      <c r="AJ270" s="294">
        <v>3</v>
      </c>
      <c r="AK270" s="294">
        <v>3</v>
      </c>
    </row>
    <row r="271" spans="1:37" x14ac:dyDescent="0.25">
      <c r="A271" s="324"/>
      <c r="B271" s="317"/>
      <c r="C271" s="174" t="s">
        <v>1205</v>
      </c>
      <c r="D271" s="317"/>
      <c r="E271" s="359"/>
      <c r="F271" s="299"/>
      <c r="G271" s="299"/>
      <c r="H271" s="305"/>
      <c r="I271" s="308"/>
      <c r="J271" s="299"/>
      <c r="K271" s="302"/>
      <c r="L271" s="317"/>
      <c r="M271" s="320"/>
      <c r="N271" s="296"/>
      <c r="O271" s="296"/>
      <c r="P271" s="296"/>
      <c r="Q271" s="296"/>
      <c r="R271" s="296"/>
      <c r="S271" s="296"/>
      <c r="T271" s="296"/>
      <c r="U271" s="296"/>
      <c r="V271" s="296"/>
      <c r="W271" s="296"/>
      <c r="X271" s="296"/>
      <c r="Y271" s="296"/>
      <c r="Z271" s="296"/>
      <c r="AA271" s="296"/>
      <c r="AB271" s="296"/>
      <c r="AC271" s="296"/>
      <c r="AD271" s="296"/>
      <c r="AE271" s="296"/>
      <c r="AF271" s="296"/>
      <c r="AG271" s="296"/>
      <c r="AH271" s="296"/>
      <c r="AI271" s="296"/>
      <c r="AJ271" s="296"/>
      <c r="AK271" s="296"/>
    </row>
    <row r="272" spans="1:37" x14ac:dyDescent="0.25">
      <c r="A272" s="322">
        <v>156</v>
      </c>
      <c r="B272" s="315" t="s">
        <v>98</v>
      </c>
      <c r="C272" s="172" t="s">
        <v>1204</v>
      </c>
      <c r="D272" s="315" t="s">
        <v>345</v>
      </c>
      <c r="E272" s="357">
        <v>70</v>
      </c>
      <c r="F272" s="297">
        <v>8153</v>
      </c>
      <c r="G272" s="297">
        <v>4208</v>
      </c>
      <c r="H272" s="303">
        <v>0</v>
      </c>
      <c r="I272" s="306">
        <v>0.483871</v>
      </c>
      <c r="J272" s="297">
        <v>4208</v>
      </c>
      <c r="K272" s="300">
        <v>294560</v>
      </c>
      <c r="L272" s="315" t="s">
        <v>1027</v>
      </c>
      <c r="M272" s="318">
        <v>50</v>
      </c>
      <c r="N272" s="294">
        <v>20</v>
      </c>
      <c r="O272" s="294" t="s">
        <v>1028</v>
      </c>
      <c r="P272" s="294" t="s">
        <v>1028</v>
      </c>
      <c r="Q272" s="294" t="s">
        <v>1028</v>
      </c>
      <c r="R272" s="294" t="s">
        <v>1028</v>
      </c>
      <c r="S272" s="294" t="s">
        <v>1028</v>
      </c>
      <c r="T272" s="294" t="s">
        <v>1028</v>
      </c>
      <c r="U272" s="294" t="s">
        <v>1028</v>
      </c>
      <c r="V272" s="294" t="s">
        <v>1028</v>
      </c>
      <c r="W272" s="294" t="s">
        <v>1028</v>
      </c>
      <c r="X272" s="294" t="s">
        <v>1028</v>
      </c>
      <c r="Y272" s="294" t="s">
        <v>1028</v>
      </c>
      <c r="Z272" s="294" t="s">
        <v>1028</v>
      </c>
      <c r="AA272" s="294" t="s">
        <v>1028</v>
      </c>
      <c r="AB272" s="294" t="s">
        <v>1028</v>
      </c>
      <c r="AC272" s="294" t="s">
        <v>1028</v>
      </c>
      <c r="AD272" s="294" t="s">
        <v>1028</v>
      </c>
      <c r="AE272" s="294" t="s">
        <v>1028</v>
      </c>
      <c r="AF272" s="294" t="s">
        <v>1028</v>
      </c>
      <c r="AG272" s="294" t="s">
        <v>1028</v>
      </c>
      <c r="AH272" s="294" t="s">
        <v>1028</v>
      </c>
      <c r="AI272" s="294" t="s">
        <v>1028</v>
      </c>
      <c r="AJ272" s="294" t="s">
        <v>1028</v>
      </c>
      <c r="AK272" s="294" t="s">
        <v>1028</v>
      </c>
    </row>
    <row r="273" spans="1:37" x14ac:dyDescent="0.25">
      <c r="A273" s="324"/>
      <c r="B273" s="317"/>
      <c r="C273" s="174" t="s">
        <v>1206</v>
      </c>
      <c r="D273" s="317"/>
      <c r="E273" s="359"/>
      <c r="F273" s="299"/>
      <c r="G273" s="299"/>
      <c r="H273" s="305"/>
      <c r="I273" s="308"/>
      <c r="J273" s="299"/>
      <c r="K273" s="302"/>
      <c r="L273" s="317"/>
      <c r="M273" s="320"/>
      <c r="N273" s="296"/>
      <c r="O273" s="296"/>
      <c r="P273" s="296"/>
      <c r="Q273" s="296"/>
      <c r="R273" s="296"/>
      <c r="S273" s="296"/>
      <c r="T273" s="296"/>
      <c r="U273" s="296"/>
      <c r="V273" s="296"/>
      <c r="W273" s="296"/>
      <c r="X273" s="296"/>
      <c r="Y273" s="296"/>
      <c r="Z273" s="296"/>
      <c r="AA273" s="296"/>
      <c r="AB273" s="296"/>
      <c r="AC273" s="296"/>
      <c r="AD273" s="296"/>
      <c r="AE273" s="296"/>
      <c r="AF273" s="296"/>
      <c r="AG273" s="296"/>
      <c r="AH273" s="296"/>
      <c r="AI273" s="296"/>
      <c r="AJ273" s="296"/>
      <c r="AK273" s="296"/>
    </row>
    <row r="274" spans="1:37" x14ac:dyDescent="0.25">
      <c r="A274" s="322">
        <v>157</v>
      </c>
      <c r="B274" s="315" t="s">
        <v>99</v>
      </c>
      <c r="C274" s="172" t="s">
        <v>1204</v>
      </c>
      <c r="D274" s="315" t="s">
        <v>347</v>
      </c>
      <c r="E274" s="357">
        <v>96</v>
      </c>
      <c r="F274" s="297">
        <v>9468</v>
      </c>
      <c r="G274" s="297">
        <v>5681</v>
      </c>
      <c r="H274" s="303">
        <v>0</v>
      </c>
      <c r="I274" s="306">
        <v>0.39997899999999997</v>
      </c>
      <c r="J274" s="297">
        <v>5681</v>
      </c>
      <c r="K274" s="300">
        <v>545376</v>
      </c>
      <c r="L274" s="315" t="s">
        <v>1027</v>
      </c>
      <c r="M274" s="318">
        <v>20</v>
      </c>
      <c r="N274" s="294">
        <v>10</v>
      </c>
      <c r="O274" s="294">
        <v>3</v>
      </c>
      <c r="P274" s="294" t="s">
        <v>1028</v>
      </c>
      <c r="Q274" s="294">
        <v>3</v>
      </c>
      <c r="R274" s="294">
        <v>3</v>
      </c>
      <c r="S274" s="294">
        <v>3</v>
      </c>
      <c r="T274" s="294">
        <v>3</v>
      </c>
      <c r="U274" s="294">
        <v>3</v>
      </c>
      <c r="V274" s="294">
        <v>3</v>
      </c>
      <c r="W274" s="294">
        <v>3</v>
      </c>
      <c r="X274" s="294">
        <v>3</v>
      </c>
      <c r="Y274" s="294">
        <v>3</v>
      </c>
      <c r="Z274" s="294">
        <v>3</v>
      </c>
      <c r="AA274" s="294">
        <v>3</v>
      </c>
      <c r="AB274" s="294">
        <v>3</v>
      </c>
      <c r="AC274" s="294">
        <v>3</v>
      </c>
      <c r="AD274" s="294">
        <v>3</v>
      </c>
      <c r="AE274" s="294">
        <v>3</v>
      </c>
      <c r="AF274" s="294">
        <v>3</v>
      </c>
      <c r="AG274" s="294">
        <v>3</v>
      </c>
      <c r="AH274" s="294">
        <v>3</v>
      </c>
      <c r="AI274" s="294">
        <v>3</v>
      </c>
      <c r="AJ274" s="294">
        <v>3</v>
      </c>
      <c r="AK274" s="294">
        <v>3</v>
      </c>
    </row>
    <row r="275" spans="1:37" x14ac:dyDescent="0.25">
      <c r="A275" s="324"/>
      <c r="B275" s="317"/>
      <c r="C275" s="174" t="s">
        <v>1207</v>
      </c>
      <c r="D275" s="317"/>
      <c r="E275" s="359"/>
      <c r="F275" s="299"/>
      <c r="G275" s="299"/>
      <c r="H275" s="305"/>
      <c r="I275" s="308"/>
      <c r="J275" s="299"/>
      <c r="K275" s="302"/>
      <c r="L275" s="317"/>
      <c r="M275" s="320"/>
      <c r="N275" s="296"/>
      <c r="O275" s="296"/>
      <c r="P275" s="296"/>
      <c r="Q275" s="296"/>
      <c r="R275" s="296"/>
      <c r="S275" s="296"/>
      <c r="T275" s="296"/>
      <c r="U275" s="296"/>
      <c r="V275" s="296"/>
      <c r="W275" s="296"/>
      <c r="X275" s="296"/>
      <c r="Y275" s="296"/>
      <c r="Z275" s="296"/>
      <c r="AA275" s="296"/>
      <c r="AB275" s="296"/>
      <c r="AC275" s="296"/>
      <c r="AD275" s="296"/>
      <c r="AE275" s="296"/>
      <c r="AF275" s="296"/>
      <c r="AG275" s="296"/>
      <c r="AH275" s="296"/>
      <c r="AI275" s="296"/>
      <c r="AJ275" s="296"/>
      <c r="AK275" s="296"/>
    </row>
    <row r="276" spans="1:37" ht="25.5" x14ac:dyDescent="0.25">
      <c r="A276" s="346">
        <v>159</v>
      </c>
      <c r="B276" s="340" t="s">
        <v>100</v>
      </c>
      <c r="C276" s="177" t="s">
        <v>1208</v>
      </c>
      <c r="D276" s="340" t="s">
        <v>349</v>
      </c>
      <c r="E276" s="360">
        <v>96</v>
      </c>
      <c r="F276" s="352">
        <v>7101</v>
      </c>
      <c r="G276" s="352">
        <v>4734</v>
      </c>
      <c r="H276" s="331">
        <v>1</v>
      </c>
      <c r="I276" s="306">
        <v>1</v>
      </c>
      <c r="J276" s="334" t="s">
        <v>1061</v>
      </c>
      <c r="K276" s="337" t="s">
        <v>1062</v>
      </c>
      <c r="L276" s="340" t="s">
        <v>987</v>
      </c>
      <c r="M276" s="343">
        <v>20</v>
      </c>
      <c r="N276" s="328">
        <v>10</v>
      </c>
      <c r="O276" s="328">
        <v>3</v>
      </c>
      <c r="P276" s="328" t="s">
        <v>1028</v>
      </c>
      <c r="Q276" s="328">
        <v>3</v>
      </c>
      <c r="R276" s="328">
        <v>3</v>
      </c>
      <c r="S276" s="328">
        <v>3</v>
      </c>
      <c r="T276" s="328">
        <v>3</v>
      </c>
      <c r="U276" s="328">
        <v>3</v>
      </c>
      <c r="V276" s="328">
        <v>3</v>
      </c>
      <c r="W276" s="328">
        <v>3</v>
      </c>
      <c r="X276" s="328">
        <v>3</v>
      </c>
      <c r="Y276" s="328">
        <v>3</v>
      </c>
      <c r="Z276" s="328">
        <v>3</v>
      </c>
      <c r="AA276" s="328">
        <v>3</v>
      </c>
      <c r="AB276" s="328">
        <v>3</v>
      </c>
      <c r="AC276" s="328">
        <v>3</v>
      </c>
      <c r="AD276" s="328">
        <v>3</v>
      </c>
      <c r="AE276" s="328">
        <v>3</v>
      </c>
      <c r="AF276" s="328">
        <v>3</v>
      </c>
      <c r="AG276" s="328">
        <v>3</v>
      </c>
      <c r="AH276" s="328">
        <v>3</v>
      </c>
      <c r="AI276" s="328">
        <v>3</v>
      </c>
      <c r="AJ276" s="328">
        <v>3</v>
      </c>
      <c r="AK276" s="328">
        <v>3</v>
      </c>
    </row>
    <row r="277" spans="1:37" x14ac:dyDescent="0.25">
      <c r="A277" s="348"/>
      <c r="B277" s="342"/>
      <c r="C277" s="179" t="s">
        <v>1209</v>
      </c>
      <c r="D277" s="342"/>
      <c r="E277" s="362"/>
      <c r="F277" s="354"/>
      <c r="G277" s="354"/>
      <c r="H277" s="333"/>
      <c r="I277" s="308"/>
      <c r="J277" s="336"/>
      <c r="K277" s="339"/>
      <c r="L277" s="342"/>
      <c r="M277" s="345"/>
      <c r="N277" s="330"/>
      <c r="O277" s="330"/>
      <c r="P277" s="330"/>
      <c r="Q277" s="330"/>
      <c r="R277" s="330"/>
      <c r="S277" s="330"/>
      <c r="T277" s="330"/>
      <c r="U277" s="330"/>
      <c r="V277" s="330"/>
      <c r="W277" s="330"/>
      <c r="X277" s="330"/>
      <c r="Y277" s="330"/>
      <c r="Z277" s="330"/>
      <c r="AA277" s="330"/>
      <c r="AB277" s="330"/>
      <c r="AC277" s="330"/>
      <c r="AD277" s="330"/>
      <c r="AE277" s="330"/>
      <c r="AF277" s="330"/>
      <c r="AG277" s="330"/>
      <c r="AH277" s="330"/>
      <c r="AI277" s="330"/>
      <c r="AJ277" s="330"/>
      <c r="AK277" s="330"/>
    </row>
    <row r="278" spans="1:37" x14ac:dyDescent="0.25">
      <c r="A278" s="322">
        <v>160</v>
      </c>
      <c r="B278" s="315" t="s">
        <v>101</v>
      </c>
      <c r="C278" s="172" t="s">
        <v>1210</v>
      </c>
      <c r="D278" s="315" t="s">
        <v>351</v>
      </c>
      <c r="E278" s="357">
        <v>15</v>
      </c>
      <c r="F278" s="297">
        <v>3209</v>
      </c>
      <c r="G278" s="297">
        <v>2166</v>
      </c>
      <c r="H278" s="303">
        <v>0</v>
      </c>
      <c r="I278" s="306">
        <v>0.32502300000000001</v>
      </c>
      <c r="J278" s="297">
        <v>2166</v>
      </c>
      <c r="K278" s="300">
        <v>32490</v>
      </c>
      <c r="L278" s="315" t="s">
        <v>1027</v>
      </c>
      <c r="M278" s="318">
        <v>10</v>
      </c>
      <c r="N278" s="294">
        <v>5</v>
      </c>
      <c r="O278" s="294" t="s">
        <v>1028</v>
      </c>
      <c r="P278" s="294" t="s">
        <v>1028</v>
      </c>
      <c r="Q278" s="294" t="s">
        <v>1028</v>
      </c>
      <c r="R278" s="294" t="s">
        <v>1028</v>
      </c>
      <c r="S278" s="294" t="s">
        <v>1028</v>
      </c>
      <c r="T278" s="294" t="s">
        <v>1028</v>
      </c>
      <c r="U278" s="294" t="s">
        <v>1028</v>
      </c>
      <c r="V278" s="294" t="s">
        <v>1028</v>
      </c>
      <c r="W278" s="294" t="s">
        <v>1028</v>
      </c>
      <c r="X278" s="294" t="s">
        <v>1028</v>
      </c>
      <c r="Y278" s="294" t="s">
        <v>1028</v>
      </c>
      <c r="Z278" s="294" t="s">
        <v>1028</v>
      </c>
      <c r="AA278" s="294" t="s">
        <v>1028</v>
      </c>
      <c r="AB278" s="294" t="s">
        <v>1028</v>
      </c>
      <c r="AC278" s="294" t="s">
        <v>1028</v>
      </c>
      <c r="AD278" s="294" t="s">
        <v>1028</v>
      </c>
      <c r="AE278" s="294" t="s">
        <v>1028</v>
      </c>
      <c r="AF278" s="294" t="s">
        <v>1028</v>
      </c>
      <c r="AG278" s="294" t="s">
        <v>1028</v>
      </c>
      <c r="AH278" s="294" t="s">
        <v>1028</v>
      </c>
      <c r="AI278" s="294" t="s">
        <v>1028</v>
      </c>
      <c r="AJ278" s="294" t="s">
        <v>1028</v>
      </c>
      <c r="AK278" s="294" t="s">
        <v>1028</v>
      </c>
    </row>
    <row r="279" spans="1:37" x14ac:dyDescent="0.25">
      <c r="A279" s="323"/>
      <c r="B279" s="316"/>
      <c r="C279" s="173" t="s">
        <v>1211</v>
      </c>
      <c r="D279" s="316"/>
      <c r="E279" s="358"/>
      <c r="F279" s="298"/>
      <c r="G279" s="298"/>
      <c r="H279" s="304"/>
      <c r="I279" s="307"/>
      <c r="J279" s="298"/>
      <c r="K279" s="301"/>
      <c r="L279" s="316"/>
      <c r="M279" s="319"/>
      <c r="N279" s="295"/>
      <c r="O279" s="295"/>
      <c r="P279" s="295"/>
      <c r="Q279" s="295"/>
      <c r="R279" s="295"/>
      <c r="S279" s="295"/>
      <c r="T279" s="295"/>
      <c r="U279" s="295"/>
      <c r="V279" s="295"/>
      <c r="W279" s="295"/>
      <c r="X279" s="295"/>
      <c r="Y279" s="295"/>
      <c r="Z279" s="295"/>
      <c r="AA279" s="295"/>
      <c r="AB279" s="295"/>
      <c r="AC279" s="295"/>
      <c r="AD279" s="295"/>
      <c r="AE279" s="295"/>
      <c r="AF279" s="295"/>
      <c r="AG279" s="295"/>
      <c r="AH279" s="295"/>
      <c r="AI279" s="295"/>
      <c r="AJ279" s="295"/>
      <c r="AK279" s="295"/>
    </row>
    <row r="280" spans="1:37" x14ac:dyDescent="0.25">
      <c r="A280" s="323"/>
      <c r="B280" s="316"/>
      <c r="C280" s="173" t="s">
        <v>1203</v>
      </c>
      <c r="D280" s="316"/>
      <c r="E280" s="358"/>
      <c r="F280" s="298"/>
      <c r="G280" s="298"/>
      <c r="H280" s="304"/>
      <c r="I280" s="307"/>
      <c r="J280" s="298"/>
      <c r="K280" s="301"/>
      <c r="L280" s="316"/>
      <c r="M280" s="319"/>
      <c r="N280" s="295"/>
      <c r="O280" s="295"/>
      <c r="P280" s="295"/>
      <c r="Q280" s="295"/>
      <c r="R280" s="295"/>
      <c r="S280" s="295"/>
      <c r="T280" s="295"/>
      <c r="U280" s="295"/>
      <c r="V280" s="295"/>
      <c r="W280" s="295"/>
      <c r="X280" s="295"/>
      <c r="Y280" s="295"/>
      <c r="Z280" s="295"/>
      <c r="AA280" s="295"/>
      <c r="AB280" s="295"/>
      <c r="AC280" s="295"/>
      <c r="AD280" s="295"/>
      <c r="AE280" s="295"/>
      <c r="AF280" s="295"/>
      <c r="AG280" s="295"/>
      <c r="AH280" s="295"/>
      <c r="AI280" s="295"/>
      <c r="AJ280" s="295"/>
      <c r="AK280" s="295"/>
    </row>
    <row r="281" spans="1:37" x14ac:dyDescent="0.25">
      <c r="A281" s="323"/>
      <c r="B281" s="316"/>
      <c r="C281" s="173" t="s">
        <v>1212</v>
      </c>
      <c r="D281" s="316"/>
      <c r="E281" s="358"/>
      <c r="F281" s="298"/>
      <c r="G281" s="298"/>
      <c r="H281" s="304"/>
      <c r="I281" s="307"/>
      <c r="J281" s="298"/>
      <c r="K281" s="301"/>
      <c r="L281" s="316"/>
      <c r="M281" s="319"/>
      <c r="N281" s="295"/>
      <c r="O281" s="295"/>
      <c r="P281" s="295"/>
      <c r="Q281" s="295"/>
      <c r="R281" s="295"/>
      <c r="S281" s="295"/>
      <c r="T281" s="295"/>
      <c r="U281" s="295"/>
      <c r="V281" s="295"/>
      <c r="W281" s="295"/>
      <c r="X281" s="295"/>
      <c r="Y281" s="295"/>
      <c r="Z281" s="295"/>
      <c r="AA281" s="295"/>
      <c r="AB281" s="295"/>
      <c r="AC281" s="295"/>
      <c r="AD281" s="295"/>
      <c r="AE281" s="295"/>
      <c r="AF281" s="295"/>
      <c r="AG281" s="295"/>
      <c r="AH281" s="295"/>
      <c r="AI281" s="295"/>
      <c r="AJ281" s="295"/>
      <c r="AK281" s="295"/>
    </row>
    <row r="282" spans="1:37" x14ac:dyDescent="0.25">
      <c r="A282" s="323"/>
      <c r="B282" s="316"/>
      <c r="C282" s="173" t="s">
        <v>1213</v>
      </c>
      <c r="D282" s="316"/>
      <c r="E282" s="358"/>
      <c r="F282" s="298"/>
      <c r="G282" s="298"/>
      <c r="H282" s="304"/>
      <c r="I282" s="307"/>
      <c r="J282" s="298"/>
      <c r="K282" s="301"/>
      <c r="L282" s="316"/>
      <c r="M282" s="319"/>
      <c r="N282" s="295"/>
      <c r="O282" s="295"/>
      <c r="P282" s="295"/>
      <c r="Q282" s="295"/>
      <c r="R282" s="295"/>
      <c r="S282" s="295"/>
      <c r="T282" s="295"/>
      <c r="U282" s="295"/>
      <c r="V282" s="295"/>
      <c r="W282" s="295"/>
      <c r="X282" s="295"/>
      <c r="Y282" s="295"/>
      <c r="Z282" s="295"/>
      <c r="AA282" s="295"/>
      <c r="AB282" s="295"/>
      <c r="AC282" s="295"/>
      <c r="AD282" s="295"/>
      <c r="AE282" s="295"/>
      <c r="AF282" s="295"/>
      <c r="AG282" s="295"/>
      <c r="AH282" s="295"/>
      <c r="AI282" s="295"/>
      <c r="AJ282" s="295"/>
      <c r="AK282" s="295"/>
    </row>
    <row r="283" spans="1:37" x14ac:dyDescent="0.25">
      <c r="A283" s="323"/>
      <c r="B283" s="316"/>
      <c r="C283" s="173" t="s">
        <v>1214</v>
      </c>
      <c r="D283" s="316"/>
      <c r="E283" s="358"/>
      <c r="F283" s="298"/>
      <c r="G283" s="298"/>
      <c r="H283" s="304"/>
      <c r="I283" s="307"/>
      <c r="J283" s="298"/>
      <c r="K283" s="301"/>
      <c r="L283" s="316"/>
      <c r="M283" s="319"/>
      <c r="N283" s="295"/>
      <c r="O283" s="295"/>
      <c r="P283" s="295"/>
      <c r="Q283" s="295"/>
      <c r="R283" s="295"/>
      <c r="S283" s="295"/>
      <c r="T283" s="295"/>
      <c r="U283" s="295"/>
      <c r="V283" s="295"/>
      <c r="W283" s="295"/>
      <c r="X283" s="295"/>
      <c r="Y283" s="295"/>
      <c r="Z283" s="295"/>
      <c r="AA283" s="295"/>
      <c r="AB283" s="295"/>
      <c r="AC283" s="295"/>
      <c r="AD283" s="295"/>
      <c r="AE283" s="295"/>
      <c r="AF283" s="295"/>
      <c r="AG283" s="295"/>
      <c r="AH283" s="295"/>
      <c r="AI283" s="295"/>
      <c r="AJ283" s="295"/>
      <c r="AK283" s="295"/>
    </row>
    <row r="284" spans="1:37" ht="25.5" x14ac:dyDescent="0.25">
      <c r="A284" s="324"/>
      <c r="B284" s="317"/>
      <c r="C284" s="174" t="s">
        <v>1038</v>
      </c>
      <c r="D284" s="317"/>
      <c r="E284" s="359"/>
      <c r="F284" s="299"/>
      <c r="G284" s="299"/>
      <c r="H284" s="305"/>
      <c r="I284" s="308"/>
      <c r="J284" s="299"/>
      <c r="K284" s="302"/>
      <c r="L284" s="317"/>
      <c r="M284" s="320"/>
      <c r="N284" s="296"/>
      <c r="O284" s="296"/>
      <c r="P284" s="296"/>
      <c r="Q284" s="296"/>
      <c r="R284" s="296"/>
      <c r="S284" s="296"/>
      <c r="T284" s="296"/>
      <c r="U284" s="296"/>
      <c r="V284" s="296"/>
      <c r="W284" s="296"/>
      <c r="X284" s="296"/>
      <c r="Y284" s="296"/>
      <c r="Z284" s="296"/>
      <c r="AA284" s="296"/>
      <c r="AB284" s="296"/>
      <c r="AC284" s="296"/>
      <c r="AD284" s="296"/>
      <c r="AE284" s="296"/>
      <c r="AF284" s="296"/>
      <c r="AG284" s="296"/>
      <c r="AH284" s="296"/>
      <c r="AI284" s="296"/>
      <c r="AJ284" s="296"/>
      <c r="AK284" s="296"/>
    </row>
    <row r="285" spans="1:37" x14ac:dyDescent="0.25">
      <c r="A285" s="322">
        <v>161</v>
      </c>
      <c r="B285" s="315" t="s">
        <v>102</v>
      </c>
      <c r="C285" s="172" t="s">
        <v>1215</v>
      </c>
      <c r="D285" s="315" t="s">
        <v>288</v>
      </c>
      <c r="E285" s="357">
        <v>18</v>
      </c>
      <c r="F285" s="297">
        <v>3524</v>
      </c>
      <c r="G285" s="297">
        <v>2128</v>
      </c>
      <c r="H285" s="303">
        <v>0</v>
      </c>
      <c r="I285" s="306">
        <v>0.39614100000000002</v>
      </c>
      <c r="J285" s="297">
        <v>2128</v>
      </c>
      <c r="K285" s="300">
        <v>38304</v>
      </c>
      <c r="L285" s="315" t="s">
        <v>1027</v>
      </c>
      <c r="M285" s="318" t="s">
        <v>1138</v>
      </c>
      <c r="N285" s="294" t="s">
        <v>1028</v>
      </c>
      <c r="O285" s="294" t="s">
        <v>1028</v>
      </c>
      <c r="P285" s="294" t="s">
        <v>1028</v>
      </c>
      <c r="Q285" s="294" t="s">
        <v>1028</v>
      </c>
      <c r="R285" s="294">
        <v>11</v>
      </c>
      <c r="S285" s="294">
        <v>4</v>
      </c>
      <c r="T285" s="294">
        <v>1</v>
      </c>
      <c r="U285" s="294" t="s">
        <v>1028</v>
      </c>
      <c r="V285" s="294" t="s">
        <v>1028</v>
      </c>
      <c r="W285" s="294" t="s">
        <v>1028</v>
      </c>
      <c r="X285" s="294" t="s">
        <v>1028</v>
      </c>
      <c r="Y285" s="294" t="s">
        <v>1028</v>
      </c>
      <c r="Z285" s="294" t="s">
        <v>1028</v>
      </c>
      <c r="AA285" s="294" t="s">
        <v>1028</v>
      </c>
      <c r="AB285" s="294">
        <v>1</v>
      </c>
      <c r="AC285" s="294">
        <v>1</v>
      </c>
      <c r="AD285" s="294" t="s">
        <v>1028</v>
      </c>
      <c r="AE285" s="294" t="s">
        <v>1028</v>
      </c>
      <c r="AF285" s="294" t="s">
        <v>1028</v>
      </c>
      <c r="AG285" s="294" t="s">
        <v>1028</v>
      </c>
      <c r="AH285" s="294" t="s">
        <v>1028</v>
      </c>
      <c r="AI285" s="294" t="s">
        <v>1028</v>
      </c>
      <c r="AJ285" s="294" t="s">
        <v>1028</v>
      </c>
      <c r="AK285" s="294" t="s">
        <v>1028</v>
      </c>
    </row>
    <row r="286" spans="1:37" x14ac:dyDescent="0.25">
      <c r="A286" s="323"/>
      <c r="B286" s="316"/>
      <c r="C286" s="173" t="s">
        <v>1216</v>
      </c>
      <c r="D286" s="316"/>
      <c r="E286" s="358"/>
      <c r="F286" s="298"/>
      <c r="G286" s="298"/>
      <c r="H286" s="304"/>
      <c r="I286" s="307"/>
      <c r="J286" s="298"/>
      <c r="K286" s="301"/>
      <c r="L286" s="316"/>
      <c r="M286" s="319"/>
      <c r="N286" s="295"/>
      <c r="O286" s="295"/>
      <c r="P286" s="295"/>
      <c r="Q286" s="295"/>
      <c r="R286" s="295"/>
      <c r="S286" s="295"/>
      <c r="T286" s="295"/>
      <c r="U286" s="295"/>
      <c r="V286" s="295"/>
      <c r="W286" s="295"/>
      <c r="X286" s="295"/>
      <c r="Y286" s="295"/>
      <c r="Z286" s="295"/>
      <c r="AA286" s="295"/>
      <c r="AB286" s="295"/>
      <c r="AC286" s="295"/>
      <c r="AD286" s="295"/>
      <c r="AE286" s="295"/>
      <c r="AF286" s="295"/>
      <c r="AG286" s="295"/>
      <c r="AH286" s="295"/>
      <c r="AI286" s="295"/>
      <c r="AJ286" s="295"/>
      <c r="AK286" s="295"/>
    </row>
    <row r="287" spans="1:37" x14ac:dyDescent="0.25">
      <c r="A287" s="323"/>
      <c r="B287" s="316"/>
      <c r="C287" s="173" t="s">
        <v>1217</v>
      </c>
      <c r="D287" s="316"/>
      <c r="E287" s="358"/>
      <c r="F287" s="298"/>
      <c r="G287" s="298"/>
      <c r="H287" s="304"/>
      <c r="I287" s="307"/>
      <c r="J287" s="298"/>
      <c r="K287" s="301"/>
      <c r="L287" s="316"/>
      <c r="M287" s="319"/>
      <c r="N287" s="295"/>
      <c r="O287" s="295"/>
      <c r="P287" s="295"/>
      <c r="Q287" s="295"/>
      <c r="R287" s="295"/>
      <c r="S287" s="295"/>
      <c r="T287" s="295"/>
      <c r="U287" s="295"/>
      <c r="V287" s="295"/>
      <c r="W287" s="295"/>
      <c r="X287" s="295"/>
      <c r="Y287" s="295"/>
      <c r="Z287" s="295"/>
      <c r="AA287" s="295"/>
      <c r="AB287" s="295"/>
      <c r="AC287" s="295"/>
      <c r="AD287" s="295"/>
      <c r="AE287" s="295"/>
      <c r="AF287" s="295"/>
      <c r="AG287" s="295"/>
      <c r="AH287" s="295"/>
      <c r="AI287" s="295"/>
      <c r="AJ287" s="295"/>
      <c r="AK287" s="295"/>
    </row>
    <row r="288" spans="1:37" ht="25.5" x14ac:dyDescent="0.25">
      <c r="A288" s="324"/>
      <c r="B288" s="317"/>
      <c r="C288" s="174" t="s">
        <v>1127</v>
      </c>
      <c r="D288" s="317"/>
      <c r="E288" s="359"/>
      <c r="F288" s="299"/>
      <c r="G288" s="299"/>
      <c r="H288" s="305"/>
      <c r="I288" s="308"/>
      <c r="J288" s="299"/>
      <c r="K288" s="302"/>
      <c r="L288" s="317"/>
      <c r="M288" s="320"/>
      <c r="N288" s="296"/>
      <c r="O288" s="296"/>
      <c r="P288" s="296"/>
      <c r="Q288" s="296"/>
      <c r="R288" s="296"/>
      <c r="S288" s="296"/>
      <c r="T288" s="296"/>
      <c r="U288" s="296"/>
      <c r="V288" s="296"/>
      <c r="W288" s="296"/>
      <c r="X288" s="296"/>
      <c r="Y288" s="296"/>
      <c r="Z288" s="296"/>
      <c r="AA288" s="296"/>
      <c r="AB288" s="296"/>
      <c r="AC288" s="296"/>
      <c r="AD288" s="296"/>
      <c r="AE288" s="296"/>
      <c r="AF288" s="296"/>
      <c r="AG288" s="296"/>
      <c r="AH288" s="296"/>
      <c r="AI288" s="296"/>
      <c r="AJ288" s="296"/>
      <c r="AK288" s="296"/>
    </row>
    <row r="289" spans="1:37" x14ac:dyDescent="0.25">
      <c r="A289" s="322">
        <v>162</v>
      </c>
      <c r="B289" s="315" t="s">
        <v>103</v>
      </c>
      <c r="C289" s="180" t="s">
        <v>1215</v>
      </c>
      <c r="D289" s="315" t="s">
        <v>288</v>
      </c>
      <c r="E289" s="357">
        <v>27</v>
      </c>
      <c r="F289" s="297">
        <v>4261</v>
      </c>
      <c r="G289" s="297">
        <v>2554</v>
      </c>
      <c r="H289" s="303">
        <v>0</v>
      </c>
      <c r="I289" s="306">
        <v>0.40061000000000002</v>
      </c>
      <c r="J289" s="297">
        <v>2554</v>
      </c>
      <c r="K289" s="300">
        <v>68958</v>
      </c>
      <c r="L289" s="315" t="s">
        <v>1027</v>
      </c>
      <c r="M289" s="318">
        <v>5</v>
      </c>
      <c r="N289" s="294">
        <v>1</v>
      </c>
      <c r="O289" s="294">
        <v>1</v>
      </c>
      <c r="P289" s="294" t="s">
        <v>1028</v>
      </c>
      <c r="Q289" s="294">
        <v>1</v>
      </c>
      <c r="R289" s="294" t="s">
        <v>1028</v>
      </c>
      <c r="S289" s="294" t="s">
        <v>1028</v>
      </c>
      <c r="T289" s="294">
        <v>1</v>
      </c>
      <c r="U289" s="294">
        <v>1</v>
      </c>
      <c r="V289" s="294">
        <v>1</v>
      </c>
      <c r="W289" s="294">
        <v>1</v>
      </c>
      <c r="X289" s="294">
        <v>1</v>
      </c>
      <c r="Y289" s="294" t="s">
        <v>1028</v>
      </c>
      <c r="Z289" s="294">
        <v>1</v>
      </c>
      <c r="AA289" s="294">
        <v>1</v>
      </c>
      <c r="AB289" s="294" t="s">
        <v>1028</v>
      </c>
      <c r="AC289" s="294">
        <v>1</v>
      </c>
      <c r="AD289" s="294">
        <v>1</v>
      </c>
      <c r="AE289" s="294">
        <v>1</v>
      </c>
      <c r="AF289" s="294">
        <v>1</v>
      </c>
      <c r="AG289" s="294">
        <v>4</v>
      </c>
      <c r="AH289" s="294">
        <v>1</v>
      </c>
      <c r="AI289" s="294">
        <v>1</v>
      </c>
      <c r="AJ289" s="294">
        <v>1</v>
      </c>
      <c r="AK289" s="294">
        <v>1</v>
      </c>
    </row>
    <row r="290" spans="1:37" x14ac:dyDescent="0.25">
      <c r="A290" s="323"/>
      <c r="B290" s="316"/>
      <c r="C290" s="181" t="s">
        <v>1216</v>
      </c>
      <c r="D290" s="316"/>
      <c r="E290" s="358"/>
      <c r="F290" s="298"/>
      <c r="G290" s="298"/>
      <c r="H290" s="304"/>
      <c r="I290" s="307"/>
      <c r="J290" s="298"/>
      <c r="K290" s="301"/>
      <c r="L290" s="316"/>
      <c r="M290" s="319"/>
      <c r="N290" s="295"/>
      <c r="O290" s="295"/>
      <c r="P290" s="295"/>
      <c r="Q290" s="295"/>
      <c r="R290" s="295"/>
      <c r="S290" s="295"/>
      <c r="T290" s="295"/>
      <c r="U290" s="295"/>
      <c r="V290" s="295"/>
      <c r="W290" s="295"/>
      <c r="X290" s="295"/>
      <c r="Y290" s="295"/>
      <c r="Z290" s="295"/>
      <c r="AA290" s="295"/>
      <c r="AB290" s="295"/>
      <c r="AC290" s="295"/>
      <c r="AD290" s="295"/>
      <c r="AE290" s="295"/>
      <c r="AF290" s="295"/>
      <c r="AG290" s="295"/>
      <c r="AH290" s="295"/>
      <c r="AI290" s="295"/>
      <c r="AJ290" s="295"/>
      <c r="AK290" s="295"/>
    </row>
    <row r="291" spans="1:37" x14ac:dyDescent="0.25">
      <c r="A291" s="323"/>
      <c r="B291" s="316"/>
      <c r="C291" s="181" t="s">
        <v>1218</v>
      </c>
      <c r="D291" s="316"/>
      <c r="E291" s="358"/>
      <c r="F291" s="298"/>
      <c r="G291" s="298"/>
      <c r="H291" s="304"/>
      <c r="I291" s="307"/>
      <c r="J291" s="298"/>
      <c r="K291" s="301"/>
      <c r="L291" s="316"/>
      <c r="M291" s="319"/>
      <c r="N291" s="295"/>
      <c r="O291" s="295"/>
      <c r="P291" s="295"/>
      <c r="Q291" s="295"/>
      <c r="R291" s="295"/>
      <c r="S291" s="295"/>
      <c r="T291" s="295"/>
      <c r="U291" s="295"/>
      <c r="V291" s="295"/>
      <c r="W291" s="295"/>
      <c r="X291" s="295"/>
      <c r="Y291" s="295"/>
      <c r="Z291" s="295"/>
      <c r="AA291" s="295"/>
      <c r="AB291" s="295"/>
      <c r="AC291" s="295"/>
      <c r="AD291" s="295"/>
      <c r="AE291" s="295"/>
      <c r="AF291" s="295"/>
      <c r="AG291" s="295"/>
      <c r="AH291" s="295"/>
      <c r="AI291" s="295"/>
      <c r="AJ291" s="295"/>
      <c r="AK291" s="295"/>
    </row>
    <row r="292" spans="1:37" ht="25.5" x14ac:dyDescent="0.25">
      <c r="A292" s="324"/>
      <c r="B292" s="317"/>
      <c r="C292" s="182" t="s">
        <v>1038</v>
      </c>
      <c r="D292" s="317"/>
      <c r="E292" s="359"/>
      <c r="F292" s="299"/>
      <c r="G292" s="299"/>
      <c r="H292" s="305"/>
      <c r="I292" s="308"/>
      <c r="J292" s="299"/>
      <c r="K292" s="302"/>
      <c r="L292" s="317"/>
      <c r="M292" s="320"/>
      <c r="N292" s="296"/>
      <c r="O292" s="296"/>
      <c r="P292" s="296"/>
      <c r="Q292" s="296"/>
      <c r="R292" s="296"/>
      <c r="S292" s="296"/>
      <c r="T292" s="296"/>
      <c r="U292" s="296"/>
      <c r="V292" s="296"/>
      <c r="W292" s="296"/>
      <c r="X292" s="296"/>
      <c r="Y292" s="296"/>
      <c r="Z292" s="296"/>
      <c r="AA292" s="296"/>
      <c r="AB292" s="296"/>
      <c r="AC292" s="296"/>
      <c r="AD292" s="296"/>
      <c r="AE292" s="296"/>
      <c r="AF292" s="296"/>
      <c r="AG292" s="296"/>
      <c r="AH292" s="296"/>
      <c r="AI292" s="296"/>
      <c r="AJ292" s="296"/>
      <c r="AK292" s="296"/>
    </row>
    <row r="293" spans="1:37" x14ac:dyDescent="0.25">
      <c r="A293" s="322">
        <v>164</v>
      </c>
      <c r="B293" s="315" t="s">
        <v>140</v>
      </c>
      <c r="C293" s="172" t="s">
        <v>1219</v>
      </c>
      <c r="D293" s="315" t="s">
        <v>288</v>
      </c>
      <c r="E293" s="357">
        <v>30</v>
      </c>
      <c r="F293" s="297">
        <v>6891</v>
      </c>
      <c r="G293" s="297">
        <v>1578</v>
      </c>
      <c r="H293" s="303">
        <v>0</v>
      </c>
      <c r="I293" s="306">
        <v>0.77100599999999997</v>
      </c>
      <c r="J293" s="297">
        <v>1578</v>
      </c>
      <c r="K293" s="300">
        <v>47340</v>
      </c>
      <c r="L293" s="315" t="s">
        <v>1027</v>
      </c>
      <c r="M293" s="318">
        <v>5</v>
      </c>
      <c r="N293" s="294">
        <v>3</v>
      </c>
      <c r="O293" s="294">
        <v>1</v>
      </c>
      <c r="P293" s="294" t="s">
        <v>1028</v>
      </c>
      <c r="Q293" s="294">
        <v>1</v>
      </c>
      <c r="R293" s="294">
        <v>1</v>
      </c>
      <c r="S293" s="294">
        <v>1</v>
      </c>
      <c r="T293" s="294">
        <v>1</v>
      </c>
      <c r="U293" s="294">
        <v>1</v>
      </c>
      <c r="V293" s="294">
        <v>1</v>
      </c>
      <c r="W293" s="294">
        <v>1</v>
      </c>
      <c r="X293" s="294">
        <v>1</v>
      </c>
      <c r="Y293" s="294">
        <v>1</v>
      </c>
      <c r="Z293" s="294">
        <v>1</v>
      </c>
      <c r="AA293" s="294">
        <v>1</v>
      </c>
      <c r="AB293" s="294">
        <v>1</v>
      </c>
      <c r="AC293" s="294">
        <v>1</v>
      </c>
      <c r="AD293" s="294">
        <v>1</v>
      </c>
      <c r="AE293" s="294">
        <v>1</v>
      </c>
      <c r="AF293" s="294">
        <v>1</v>
      </c>
      <c r="AG293" s="294">
        <v>1</v>
      </c>
      <c r="AH293" s="294">
        <v>1</v>
      </c>
      <c r="AI293" s="294">
        <v>1</v>
      </c>
      <c r="AJ293" s="294">
        <v>1</v>
      </c>
      <c r="AK293" s="294">
        <v>1</v>
      </c>
    </row>
    <row r="294" spans="1:37" ht="25.5" x14ac:dyDescent="0.25">
      <c r="A294" s="323"/>
      <c r="B294" s="316"/>
      <c r="C294" s="173" t="s">
        <v>1051</v>
      </c>
      <c r="D294" s="316"/>
      <c r="E294" s="358"/>
      <c r="F294" s="298"/>
      <c r="G294" s="298"/>
      <c r="H294" s="304"/>
      <c r="I294" s="307"/>
      <c r="J294" s="298"/>
      <c r="K294" s="301"/>
      <c r="L294" s="316"/>
      <c r="M294" s="319"/>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row>
    <row r="295" spans="1:37" x14ac:dyDescent="0.25">
      <c r="A295" s="324"/>
      <c r="B295" s="317"/>
      <c r="C295" s="174" t="s">
        <v>1220</v>
      </c>
      <c r="D295" s="317"/>
      <c r="E295" s="359"/>
      <c r="F295" s="299"/>
      <c r="G295" s="299"/>
      <c r="H295" s="305"/>
      <c r="I295" s="308"/>
      <c r="J295" s="299"/>
      <c r="K295" s="302"/>
      <c r="L295" s="317"/>
      <c r="M295" s="320"/>
      <c r="N295" s="296"/>
      <c r="O295" s="296"/>
      <c r="P295" s="296"/>
      <c r="Q295" s="296"/>
      <c r="R295" s="296"/>
      <c r="S295" s="296"/>
      <c r="T295" s="296"/>
      <c r="U295" s="296"/>
      <c r="V295" s="296"/>
      <c r="W295" s="296"/>
      <c r="X295" s="296"/>
      <c r="Y295" s="296"/>
      <c r="Z295" s="296"/>
      <c r="AA295" s="296"/>
      <c r="AB295" s="296"/>
      <c r="AC295" s="296"/>
      <c r="AD295" s="296"/>
      <c r="AE295" s="296"/>
      <c r="AF295" s="296"/>
      <c r="AG295" s="296"/>
      <c r="AH295" s="296"/>
      <c r="AI295" s="296"/>
      <c r="AJ295" s="296"/>
      <c r="AK295" s="296"/>
    </row>
    <row r="296" spans="1:37" x14ac:dyDescent="0.25">
      <c r="A296" s="322">
        <v>169</v>
      </c>
      <c r="B296" s="315" t="s">
        <v>104</v>
      </c>
      <c r="C296" s="172" t="s">
        <v>1221</v>
      </c>
      <c r="D296" s="315" t="s">
        <v>288</v>
      </c>
      <c r="E296" s="357">
        <v>13</v>
      </c>
      <c r="F296" s="297">
        <v>165585</v>
      </c>
      <c r="G296" s="297">
        <v>81729</v>
      </c>
      <c r="H296" s="303">
        <v>0</v>
      </c>
      <c r="I296" s="306">
        <v>0.50642299999999996</v>
      </c>
      <c r="J296" s="297">
        <v>81729</v>
      </c>
      <c r="K296" s="300">
        <v>1062477</v>
      </c>
      <c r="L296" s="315" t="s">
        <v>1027</v>
      </c>
      <c r="M296" s="318">
        <v>1</v>
      </c>
      <c r="N296" s="294" t="s">
        <v>1028</v>
      </c>
      <c r="O296" s="294">
        <v>1</v>
      </c>
      <c r="P296" s="294" t="s">
        <v>1028</v>
      </c>
      <c r="Q296" s="294">
        <v>1</v>
      </c>
      <c r="R296" s="294" t="s">
        <v>1028</v>
      </c>
      <c r="S296" s="294">
        <v>1</v>
      </c>
      <c r="T296" s="294" t="s">
        <v>1028</v>
      </c>
      <c r="U296" s="294">
        <v>1</v>
      </c>
      <c r="V296" s="294" t="s">
        <v>1028</v>
      </c>
      <c r="W296" s="294">
        <v>1</v>
      </c>
      <c r="X296" s="294" t="s">
        <v>1028</v>
      </c>
      <c r="Y296" s="294">
        <v>1</v>
      </c>
      <c r="Z296" s="294" t="s">
        <v>1028</v>
      </c>
      <c r="AA296" s="294">
        <v>1</v>
      </c>
      <c r="AB296" s="294" t="s">
        <v>1028</v>
      </c>
      <c r="AC296" s="294">
        <v>1</v>
      </c>
      <c r="AD296" s="294" t="s">
        <v>1028</v>
      </c>
      <c r="AE296" s="294">
        <v>1</v>
      </c>
      <c r="AF296" s="294" t="s">
        <v>1028</v>
      </c>
      <c r="AG296" s="294">
        <v>1</v>
      </c>
      <c r="AH296" s="294" t="s">
        <v>1028</v>
      </c>
      <c r="AI296" s="294">
        <v>1</v>
      </c>
      <c r="AJ296" s="294" t="s">
        <v>1028</v>
      </c>
      <c r="AK296" s="294">
        <v>1</v>
      </c>
    </row>
    <row r="297" spans="1:37" x14ac:dyDescent="0.25">
      <c r="A297" s="323"/>
      <c r="B297" s="316"/>
      <c r="C297" s="173" t="s">
        <v>1222</v>
      </c>
      <c r="D297" s="316"/>
      <c r="E297" s="358"/>
      <c r="F297" s="298"/>
      <c r="G297" s="298"/>
      <c r="H297" s="304"/>
      <c r="I297" s="307"/>
      <c r="J297" s="298"/>
      <c r="K297" s="301"/>
      <c r="L297" s="316"/>
      <c r="M297" s="319"/>
      <c r="N297" s="295"/>
      <c r="O297" s="295"/>
      <c r="P297" s="295"/>
      <c r="Q297" s="295"/>
      <c r="R297" s="295"/>
      <c r="S297" s="295"/>
      <c r="T297" s="295"/>
      <c r="U297" s="295"/>
      <c r="V297" s="295"/>
      <c r="W297" s="295"/>
      <c r="X297" s="295"/>
      <c r="Y297" s="295"/>
      <c r="Z297" s="295"/>
      <c r="AA297" s="295"/>
      <c r="AB297" s="295"/>
      <c r="AC297" s="295"/>
      <c r="AD297" s="295"/>
      <c r="AE297" s="295"/>
      <c r="AF297" s="295"/>
      <c r="AG297" s="295"/>
      <c r="AH297" s="295"/>
      <c r="AI297" s="295"/>
      <c r="AJ297" s="295"/>
      <c r="AK297" s="295"/>
    </row>
    <row r="298" spans="1:37" x14ac:dyDescent="0.25">
      <c r="A298" s="323"/>
      <c r="B298" s="316"/>
      <c r="C298" s="173" t="s">
        <v>1223</v>
      </c>
      <c r="D298" s="316"/>
      <c r="E298" s="358"/>
      <c r="F298" s="298"/>
      <c r="G298" s="298"/>
      <c r="H298" s="304"/>
      <c r="I298" s="307"/>
      <c r="J298" s="298"/>
      <c r="K298" s="301"/>
      <c r="L298" s="316"/>
      <c r="M298" s="319"/>
      <c r="N298" s="295"/>
      <c r="O298" s="295"/>
      <c r="P298" s="295"/>
      <c r="Q298" s="295"/>
      <c r="R298" s="295"/>
      <c r="S298" s="295"/>
      <c r="T298" s="295"/>
      <c r="U298" s="295"/>
      <c r="V298" s="295"/>
      <c r="W298" s="295"/>
      <c r="X298" s="295"/>
      <c r="Y298" s="295"/>
      <c r="Z298" s="295"/>
      <c r="AA298" s="295"/>
      <c r="AB298" s="295"/>
      <c r="AC298" s="295"/>
      <c r="AD298" s="295"/>
      <c r="AE298" s="295"/>
      <c r="AF298" s="295"/>
      <c r="AG298" s="295"/>
      <c r="AH298" s="295"/>
      <c r="AI298" s="295"/>
      <c r="AJ298" s="295"/>
      <c r="AK298" s="295"/>
    </row>
    <row r="299" spans="1:37" x14ac:dyDescent="0.25">
      <c r="A299" s="323"/>
      <c r="B299" s="316"/>
      <c r="C299" s="173" t="s">
        <v>1224</v>
      </c>
      <c r="D299" s="316"/>
      <c r="E299" s="358"/>
      <c r="F299" s="298"/>
      <c r="G299" s="298"/>
      <c r="H299" s="304"/>
      <c r="I299" s="307"/>
      <c r="J299" s="298"/>
      <c r="K299" s="301"/>
      <c r="L299" s="316"/>
      <c r="M299" s="319"/>
      <c r="N299" s="295"/>
      <c r="O299" s="295"/>
      <c r="P299" s="295"/>
      <c r="Q299" s="295"/>
      <c r="R299" s="295"/>
      <c r="S299" s="295"/>
      <c r="T299" s="295"/>
      <c r="U299" s="295"/>
      <c r="V299" s="295"/>
      <c r="W299" s="295"/>
      <c r="X299" s="295"/>
      <c r="Y299" s="295"/>
      <c r="Z299" s="295"/>
      <c r="AA299" s="295"/>
      <c r="AB299" s="295"/>
      <c r="AC299" s="295"/>
      <c r="AD299" s="295"/>
      <c r="AE299" s="295"/>
      <c r="AF299" s="295"/>
      <c r="AG299" s="295"/>
      <c r="AH299" s="295"/>
      <c r="AI299" s="295"/>
      <c r="AJ299" s="295"/>
      <c r="AK299" s="295"/>
    </row>
    <row r="300" spans="1:37" x14ac:dyDescent="0.25">
      <c r="A300" s="324"/>
      <c r="B300" s="317"/>
      <c r="C300" s="174" t="s">
        <v>1225</v>
      </c>
      <c r="D300" s="317"/>
      <c r="E300" s="359"/>
      <c r="F300" s="299"/>
      <c r="G300" s="299"/>
      <c r="H300" s="305"/>
      <c r="I300" s="308"/>
      <c r="J300" s="299"/>
      <c r="K300" s="302"/>
      <c r="L300" s="317"/>
      <c r="M300" s="320"/>
      <c r="N300" s="296"/>
      <c r="O300" s="296"/>
      <c r="P300" s="296"/>
      <c r="Q300" s="296"/>
      <c r="R300" s="296"/>
      <c r="S300" s="296"/>
      <c r="T300" s="296"/>
      <c r="U300" s="296"/>
      <c r="V300" s="296"/>
      <c r="W300" s="296"/>
      <c r="X300" s="296"/>
      <c r="Y300" s="296"/>
      <c r="Z300" s="296"/>
      <c r="AA300" s="296"/>
      <c r="AB300" s="296"/>
      <c r="AC300" s="296"/>
      <c r="AD300" s="296"/>
      <c r="AE300" s="296"/>
      <c r="AF300" s="296"/>
      <c r="AG300" s="296"/>
      <c r="AH300" s="296"/>
      <c r="AI300" s="296"/>
      <c r="AJ300" s="296"/>
      <c r="AK300" s="296"/>
    </row>
    <row r="301" spans="1:37" x14ac:dyDescent="0.25">
      <c r="A301" s="322">
        <v>170</v>
      </c>
      <c r="B301" s="315" t="s">
        <v>105</v>
      </c>
      <c r="C301" s="172" t="s">
        <v>1226</v>
      </c>
      <c r="D301" s="315" t="s">
        <v>357</v>
      </c>
      <c r="E301" s="357">
        <v>283</v>
      </c>
      <c r="F301" s="297">
        <v>48182</v>
      </c>
      <c r="G301" s="297">
        <v>18464</v>
      </c>
      <c r="H301" s="303">
        <v>0</v>
      </c>
      <c r="I301" s="306">
        <v>0.61678599999999995</v>
      </c>
      <c r="J301" s="297">
        <v>18464</v>
      </c>
      <c r="K301" s="300">
        <v>5225312</v>
      </c>
      <c r="L301" s="315" t="s">
        <v>1027</v>
      </c>
      <c r="M301" s="318">
        <v>50</v>
      </c>
      <c r="N301" s="294">
        <v>15</v>
      </c>
      <c r="O301" s="294">
        <v>8</v>
      </c>
      <c r="P301" s="294" t="s">
        <v>1028</v>
      </c>
      <c r="Q301" s="294">
        <v>10</v>
      </c>
      <c r="R301" s="294">
        <v>10</v>
      </c>
      <c r="S301" s="294">
        <v>10</v>
      </c>
      <c r="T301" s="294">
        <v>10</v>
      </c>
      <c r="U301" s="294">
        <v>10</v>
      </c>
      <c r="V301" s="294">
        <v>10</v>
      </c>
      <c r="W301" s="294">
        <v>10</v>
      </c>
      <c r="X301" s="294">
        <v>10</v>
      </c>
      <c r="Y301" s="294">
        <v>10</v>
      </c>
      <c r="Z301" s="294">
        <v>10</v>
      </c>
      <c r="AA301" s="294">
        <v>10</v>
      </c>
      <c r="AB301" s="294">
        <v>10</v>
      </c>
      <c r="AC301" s="294">
        <v>10</v>
      </c>
      <c r="AD301" s="294">
        <v>10</v>
      </c>
      <c r="AE301" s="294">
        <v>10</v>
      </c>
      <c r="AF301" s="294">
        <v>10</v>
      </c>
      <c r="AG301" s="294">
        <v>10</v>
      </c>
      <c r="AH301" s="294">
        <v>10</v>
      </c>
      <c r="AI301" s="294">
        <v>10</v>
      </c>
      <c r="AJ301" s="294">
        <v>10</v>
      </c>
      <c r="AK301" s="294">
        <v>10</v>
      </c>
    </row>
    <row r="302" spans="1:37" x14ac:dyDescent="0.25">
      <c r="A302" s="323"/>
      <c r="B302" s="316"/>
      <c r="C302" s="173" t="s">
        <v>1227</v>
      </c>
      <c r="D302" s="316"/>
      <c r="E302" s="358"/>
      <c r="F302" s="298"/>
      <c r="G302" s="298"/>
      <c r="H302" s="304"/>
      <c r="I302" s="307"/>
      <c r="J302" s="298"/>
      <c r="K302" s="301"/>
      <c r="L302" s="316"/>
      <c r="M302" s="319"/>
      <c r="N302" s="295"/>
      <c r="O302" s="295"/>
      <c r="P302" s="295"/>
      <c r="Q302" s="295"/>
      <c r="R302" s="295"/>
      <c r="S302" s="295"/>
      <c r="T302" s="295"/>
      <c r="U302" s="295"/>
      <c r="V302" s="295"/>
      <c r="W302" s="295"/>
      <c r="X302" s="295"/>
      <c r="Y302" s="295"/>
      <c r="Z302" s="295"/>
      <c r="AA302" s="295"/>
      <c r="AB302" s="295"/>
      <c r="AC302" s="295"/>
      <c r="AD302" s="295"/>
      <c r="AE302" s="295"/>
      <c r="AF302" s="295"/>
      <c r="AG302" s="295"/>
      <c r="AH302" s="295"/>
      <c r="AI302" s="295"/>
      <c r="AJ302" s="295"/>
      <c r="AK302" s="295"/>
    </row>
    <row r="303" spans="1:37" x14ac:dyDescent="0.25">
      <c r="A303" s="323"/>
      <c r="B303" s="316"/>
      <c r="C303" s="173" t="s">
        <v>1228</v>
      </c>
      <c r="D303" s="316"/>
      <c r="E303" s="358"/>
      <c r="F303" s="298"/>
      <c r="G303" s="298"/>
      <c r="H303" s="304"/>
      <c r="I303" s="307"/>
      <c r="J303" s="298"/>
      <c r="K303" s="301"/>
      <c r="L303" s="316"/>
      <c r="M303" s="319"/>
      <c r="N303" s="295"/>
      <c r="O303" s="295"/>
      <c r="P303" s="295"/>
      <c r="Q303" s="295"/>
      <c r="R303" s="295"/>
      <c r="S303" s="295"/>
      <c r="T303" s="295"/>
      <c r="U303" s="295"/>
      <c r="V303" s="295"/>
      <c r="W303" s="295"/>
      <c r="X303" s="295"/>
      <c r="Y303" s="295"/>
      <c r="Z303" s="295"/>
      <c r="AA303" s="295"/>
      <c r="AB303" s="295"/>
      <c r="AC303" s="295"/>
      <c r="AD303" s="295"/>
      <c r="AE303" s="295"/>
      <c r="AF303" s="295"/>
      <c r="AG303" s="295"/>
      <c r="AH303" s="295"/>
      <c r="AI303" s="295"/>
      <c r="AJ303" s="295"/>
      <c r="AK303" s="295"/>
    </row>
    <row r="304" spans="1:37" ht="25.5" x14ac:dyDescent="0.25">
      <c r="A304" s="323"/>
      <c r="B304" s="316"/>
      <c r="C304" s="173" t="s">
        <v>1229</v>
      </c>
      <c r="D304" s="316"/>
      <c r="E304" s="358"/>
      <c r="F304" s="298"/>
      <c r="G304" s="298"/>
      <c r="H304" s="304"/>
      <c r="I304" s="307"/>
      <c r="J304" s="298"/>
      <c r="K304" s="301"/>
      <c r="L304" s="316"/>
      <c r="M304" s="319"/>
      <c r="N304" s="295"/>
      <c r="O304" s="295"/>
      <c r="P304" s="295"/>
      <c r="Q304" s="295"/>
      <c r="R304" s="295"/>
      <c r="S304" s="295"/>
      <c r="T304" s="295"/>
      <c r="U304" s="295"/>
      <c r="V304" s="295"/>
      <c r="W304" s="295"/>
      <c r="X304" s="295"/>
      <c r="Y304" s="295"/>
      <c r="Z304" s="295"/>
      <c r="AA304" s="295"/>
      <c r="AB304" s="295"/>
      <c r="AC304" s="295"/>
      <c r="AD304" s="295"/>
      <c r="AE304" s="295"/>
      <c r="AF304" s="295"/>
      <c r="AG304" s="295"/>
      <c r="AH304" s="295"/>
      <c r="AI304" s="295"/>
      <c r="AJ304" s="295"/>
      <c r="AK304" s="295"/>
    </row>
    <row r="305" spans="1:37" ht="38.25" x14ac:dyDescent="0.25">
      <c r="A305" s="323"/>
      <c r="B305" s="316"/>
      <c r="C305" s="173" t="s">
        <v>1230</v>
      </c>
      <c r="D305" s="316"/>
      <c r="E305" s="358"/>
      <c r="F305" s="298"/>
      <c r="G305" s="298"/>
      <c r="H305" s="304"/>
      <c r="I305" s="307"/>
      <c r="J305" s="298"/>
      <c r="K305" s="301"/>
      <c r="L305" s="316"/>
      <c r="M305" s="319"/>
      <c r="N305" s="295"/>
      <c r="O305" s="295"/>
      <c r="P305" s="295"/>
      <c r="Q305" s="295"/>
      <c r="R305" s="295"/>
      <c r="S305" s="295"/>
      <c r="T305" s="295"/>
      <c r="U305" s="295"/>
      <c r="V305" s="295"/>
      <c r="W305" s="295"/>
      <c r="X305" s="295"/>
      <c r="Y305" s="295"/>
      <c r="Z305" s="295"/>
      <c r="AA305" s="295"/>
      <c r="AB305" s="295"/>
      <c r="AC305" s="295"/>
      <c r="AD305" s="295"/>
      <c r="AE305" s="295"/>
      <c r="AF305" s="295"/>
      <c r="AG305" s="295"/>
      <c r="AH305" s="295"/>
      <c r="AI305" s="295"/>
      <c r="AJ305" s="295"/>
      <c r="AK305" s="295"/>
    </row>
    <row r="306" spans="1:37" x14ac:dyDescent="0.25">
      <c r="A306" s="324"/>
      <c r="B306" s="317"/>
      <c r="C306" s="174" t="s">
        <v>1231</v>
      </c>
      <c r="D306" s="317"/>
      <c r="E306" s="359"/>
      <c r="F306" s="299"/>
      <c r="G306" s="299"/>
      <c r="H306" s="305"/>
      <c r="I306" s="308"/>
      <c r="J306" s="299"/>
      <c r="K306" s="302"/>
      <c r="L306" s="317"/>
      <c r="M306" s="320"/>
      <c r="N306" s="296"/>
      <c r="O306" s="296"/>
      <c r="P306" s="296"/>
      <c r="Q306" s="296"/>
      <c r="R306" s="296"/>
      <c r="S306" s="296"/>
      <c r="T306" s="296"/>
      <c r="U306" s="296"/>
      <c r="V306" s="296"/>
      <c r="W306" s="296"/>
      <c r="X306" s="296"/>
      <c r="Y306" s="296"/>
      <c r="Z306" s="296"/>
      <c r="AA306" s="296"/>
      <c r="AB306" s="296"/>
      <c r="AC306" s="296"/>
      <c r="AD306" s="296"/>
      <c r="AE306" s="296"/>
      <c r="AF306" s="296"/>
      <c r="AG306" s="296"/>
      <c r="AH306" s="296"/>
      <c r="AI306" s="296"/>
      <c r="AJ306" s="296"/>
      <c r="AK306" s="296"/>
    </row>
    <row r="307" spans="1:37" x14ac:dyDescent="0.25">
      <c r="A307" s="346">
        <v>173</v>
      </c>
      <c r="B307" s="340" t="s">
        <v>106</v>
      </c>
      <c r="C307" s="177" t="s">
        <v>1232</v>
      </c>
      <c r="D307" s="340" t="s">
        <v>359</v>
      </c>
      <c r="E307" s="360">
        <v>10</v>
      </c>
      <c r="F307" s="352">
        <v>22618</v>
      </c>
      <c r="G307" s="352">
        <v>14769</v>
      </c>
      <c r="H307" s="331">
        <v>1</v>
      </c>
      <c r="I307" s="306">
        <v>1</v>
      </c>
      <c r="J307" s="334" t="s">
        <v>1061</v>
      </c>
      <c r="K307" s="337" t="s">
        <v>1062</v>
      </c>
      <c r="L307" s="340" t="s">
        <v>987</v>
      </c>
      <c r="M307" s="343">
        <v>10</v>
      </c>
      <c r="N307" s="328" t="s">
        <v>1028</v>
      </c>
      <c r="O307" s="328" t="s">
        <v>1028</v>
      </c>
      <c r="P307" s="328" t="s">
        <v>1028</v>
      </c>
      <c r="Q307" s="328" t="s">
        <v>1028</v>
      </c>
      <c r="R307" s="328" t="s">
        <v>1028</v>
      </c>
      <c r="S307" s="328" t="s">
        <v>1028</v>
      </c>
      <c r="T307" s="328" t="s">
        <v>1028</v>
      </c>
      <c r="U307" s="328" t="s">
        <v>1028</v>
      </c>
      <c r="V307" s="328" t="s">
        <v>1028</v>
      </c>
      <c r="W307" s="328" t="s">
        <v>1028</v>
      </c>
      <c r="X307" s="328" t="s">
        <v>1028</v>
      </c>
      <c r="Y307" s="328" t="s">
        <v>1028</v>
      </c>
      <c r="Z307" s="328" t="s">
        <v>1028</v>
      </c>
      <c r="AA307" s="328" t="s">
        <v>1028</v>
      </c>
      <c r="AB307" s="328" t="s">
        <v>1028</v>
      </c>
      <c r="AC307" s="328" t="s">
        <v>1028</v>
      </c>
      <c r="AD307" s="328" t="s">
        <v>1028</v>
      </c>
      <c r="AE307" s="328" t="s">
        <v>1028</v>
      </c>
      <c r="AF307" s="328" t="s">
        <v>1028</v>
      </c>
      <c r="AG307" s="328" t="s">
        <v>1028</v>
      </c>
      <c r="AH307" s="328" t="s">
        <v>1028</v>
      </c>
      <c r="AI307" s="328" t="s">
        <v>1028</v>
      </c>
      <c r="AJ307" s="328" t="s">
        <v>1028</v>
      </c>
      <c r="AK307" s="328" t="s">
        <v>1028</v>
      </c>
    </row>
    <row r="308" spans="1:37" ht="25.5" x14ac:dyDescent="0.25">
      <c r="A308" s="348"/>
      <c r="B308" s="342"/>
      <c r="C308" s="179" t="s">
        <v>1233</v>
      </c>
      <c r="D308" s="342"/>
      <c r="E308" s="362"/>
      <c r="F308" s="354"/>
      <c r="G308" s="354"/>
      <c r="H308" s="333"/>
      <c r="I308" s="308"/>
      <c r="J308" s="336"/>
      <c r="K308" s="339"/>
      <c r="L308" s="342"/>
      <c r="M308" s="345"/>
      <c r="N308" s="330"/>
      <c r="O308" s="330"/>
      <c r="P308" s="330"/>
      <c r="Q308" s="330"/>
      <c r="R308" s="330"/>
      <c r="S308" s="330"/>
      <c r="T308" s="330"/>
      <c r="U308" s="330"/>
      <c r="V308" s="330"/>
      <c r="W308" s="330"/>
      <c r="X308" s="330"/>
      <c r="Y308" s="330"/>
      <c r="Z308" s="330"/>
      <c r="AA308" s="330"/>
      <c r="AB308" s="330"/>
      <c r="AC308" s="330"/>
      <c r="AD308" s="330"/>
      <c r="AE308" s="330"/>
      <c r="AF308" s="330"/>
      <c r="AG308" s="330"/>
      <c r="AH308" s="330"/>
      <c r="AI308" s="330"/>
      <c r="AJ308" s="330"/>
      <c r="AK308" s="330"/>
    </row>
    <row r="309" spans="1:37" x14ac:dyDescent="0.25">
      <c r="A309" s="322">
        <v>174</v>
      </c>
      <c r="B309" s="315" t="s">
        <v>107</v>
      </c>
      <c r="C309" s="172" t="s">
        <v>1234</v>
      </c>
      <c r="D309" s="315" t="s">
        <v>361</v>
      </c>
      <c r="E309" s="357">
        <v>96</v>
      </c>
      <c r="F309" s="297">
        <v>10625</v>
      </c>
      <c r="G309" s="297">
        <v>5786</v>
      </c>
      <c r="H309" s="303">
        <v>0</v>
      </c>
      <c r="I309" s="306">
        <v>0.45543499999999998</v>
      </c>
      <c r="J309" s="297">
        <v>5786</v>
      </c>
      <c r="K309" s="300">
        <v>555456</v>
      </c>
      <c r="L309" s="315" t="s">
        <v>1027</v>
      </c>
      <c r="M309" s="318">
        <v>20</v>
      </c>
      <c r="N309" s="294">
        <v>10</v>
      </c>
      <c r="O309" s="294">
        <v>3</v>
      </c>
      <c r="P309" s="294" t="s">
        <v>1028</v>
      </c>
      <c r="Q309" s="294">
        <v>3</v>
      </c>
      <c r="R309" s="294">
        <v>3</v>
      </c>
      <c r="S309" s="294">
        <v>3</v>
      </c>
      <c r="T309" s="294">
        <v>3</v>
      </c>
      <c r="U309" s="294">
        <v>3</v>
      </c>
      <c r="V309" s="294">
        <v>3</v>
      </c>
      <c r="W309" s="294">
        <v>3</v>
      </c>
      <c r="X309" s="294">
        <v>3</v>
      </c>
      <c r="Y309" s="294">
        <v>3</v>
      </c>
      <c r="Z309" s="294">
        <v>3</v>
      </c>
      <c r="AA309" s="294">
        <v>3</v>
      </c>
      <c r="AB309" s="294">
        <v>3</v>
      </c>
      <c r="AC309" s="294">
        <v>3</v>
      </c>
      <c r="AD309" s="294">
        <v>3</v>
      </c>
      <c r="AE309" s="294">
        <v>3</v>
      </c>
      <c r="AF309" s="294">
        <v>3</v>
      </c>
      <c r="AG309" s="294">
        <v>3</v>
      </c>
      <c r="AH309" s="294">
        <v>3</v>
      </c>
      <c r="AI309" s="294">
        <v>3</v>
      </c>
      <c r="AJ309" s="294">
        <v>3</v>
      </c>
      <c r="AK309" s="294">
        <v>3</v>
      </c>
    </row>
    <row r="310" spans="1:37" x14ac:dyDescent="0.25">
      <c r="A310" s="323"/>
      <c r="B310" s="316"/>
      <c r="C310" s="173" t="s">
        <v>1235</v>
      </c>
      <c r="D310" s="316"/>
      <c r="E310" s="358"/>
      <c r="F310" s="298"/>
      <c r="G310" s="298"/>
      <c r="H310" s="304"/>
      <c r="I310" s="307"/>
      <c r="J310" s="298"/>
      <c r="K310" s="301"/>
      <c r="L310" s="316"/>
      <c r="M310" s="319"/>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row>
    <row r="311" spans="1:37" ht="25.5" x14ac:dyDescent="0.25">
      <c r="A311" s="324"/>
      <c r="B311" s="317"/>
      <c r="C311" s="174" t="s">
        <v>1233</v>
      </c>
      <c r="D311" s="317"/>
      <c r="E311" s="359"/>
      <c r="F311" s="299"/>
      <c r="G311" s="299"/>
      <c r="H311" s="305"/>
      <c r="I311" s="308"/>
      <c r="J311" s="299"/>
      <c r="K311" s="302"/>
      <c r="L311" s="317"/>
      <c r="M311" s="320"/>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row>
    <row r="312" spans="1:37" x14ac:dyDescent="0.25">
      <c r="A312" s="322">
        <v>176</v>
      </c>
      <c r="B312" s="315" t="s">
        <v>141</v>
      </c>
      <c r="C312" s="172" t="s">
        <v>1234</v>
      </c>
      <c r="D312" s="315" t="s">
        <v>357</v>
      </c>
      <c r="E312" s="357">
        <v>3</v>
      </c>
      <c r="F312" s="297">
        <v>3998</v>
      </c>
      <c r="G312" s="297">
        <v>2616</v>
      </c>
      <c r="H312" s="303">
        <v>0</v>
      </c>
      <c r="I312" s="306">
        <v>0.34567300000000001</v>
      </c>
      <c r="J312" s="297">
        <v>2616</v>
      </c>
      <c r="K312" s="300">
        <v>7848</v>
      </c>
      <c r="L312" s="315" t="s">
        <v>1027</v>
      </c>
      <c r="M312" s="318">
        <v>3</v>
      </c>
      <c r="N312" s="294" t="s">
        <v>1028</v>
      </c>
      <c r="O312" s="294" t="s">
        <v>1028</v>
      </c>
      <c r="P312" s="294" t="s">
        <v>1028</v>
      </c>
      <c r="Q312" s="294" t="s">
        <v>1028</v>
      </c>
      <c r="R312" s="294" t="s">
        <v>1028</v>
      </c>
      <c r="S312" s="294" t="s">
        <v>1028</v>
      </c>
      <c r="T312" s="294" t="s">
        <v>1028</v>
      </c>
      <c r="U312" s="294" t="s">
        <v>1028</v>
      </c>
      <c r="V312" s="294" t="s">
        <v>1028</v>
      </c>
      <c r="W312" s="294" t="s">
        <v>1028</v>
      </c>
      <c r="X312" s="294" t="s">
        <v>1028</v>
      </c>
      <c r="Y312" s="294" t="s">
        <v>1028</v>
      </c>
      <c r="Z312" s="294" t="s">
        <v>1028</v>
      </c>
      <c r="AA312" s="294" t="s">
        <v>1028</v>
      </c>
      <c r="AB312" s="294" t="s">
        <v>1028</v>
      </c>
      <c r="AC312" s="294" t="s">
        <v>1028</v>
      </c>
      <c r="AD312" s="294" t="s">
        <v>1028</v>
      </c>
      <c r="AE312" s="294" t="s">
        <v>1028</v>
      </c>
      <c r="AF312" s="294" t="s">
        <v>1028</v>
      </c>
      <c r="AG312" s="294" t="s">
        <v>1028</v>
      </c>
      <c r="AH312" s="294" t="s">
        <v>1028</v>
      </c>
      <c r="AI312" s="294" t="s">
        <v>1028</v>
      </c>
      <c r="AJ312" s="294" t="s">
        <v>1028</v>
      </c>
      <c r="AK312" s="294" t="s">
        <v>1028</v>
      </c>
    </row>
    <row r="313" spans="1:37" x14ac:dyDescent="0.25">
      <c r="A313" s="323"/>
      <c r="B313" s="316"/>
      <c r="C313" s="173" t="s">
        <v>1235</v>
      </c>
      <c r="D313" s="316"/>
      <c r="E313" s="358"/>
      <c r="F313" s="298"/>
      <c r="G313" s="298"/>
      <c r="H313" s="304"/>
      <c r="I313" s="307"/>
      <c r="J313" s="298"/>
      <c r="K313" s="301"/>
      <c r="L313" s="316"/>
      <c r="M313" s="319"/>
      <c r="N313" s="295"/>
      <c r="O313" s="295"/>
      <c r="P313" s="295"/>
      <c r="Q313" s="295"/>
      <c r="R313" s="295"/>
      <c r="S313" s="295"/>
      <c r="T313" s="295"/>
      <c r="U313" s="295"/>
      <c r="V313" s="295"/>
      <c r="W313" s="295"/>
      <c r="X313" s="295"/>
      <c r="Y313" s="295"/>
      <c r="Z313" s="295"/>
      <c r="AA313" s="295"/>
      <c r="AB313" s="295"/>
      <c r="AC313" s="295"/>
      <c r="AD313" s="295"/>
      <c r="AE313" s="295"/>
      <c r="AF313" s="295"/>
      <c r="AG313" s="295"/>
      <c r="AH313" s="295"/>
      <c r="AI313" s="295"/>
      <c r="AJ313" s="295"/>
      <c r="AK313" s="295"/>
    </row>
    <row r="314" spans="1:37" ht="25.5" x14ac:dyDescent="0.25">
      <c r="A314" s="324"/>
      <c r="B314" s="317"/>
      <c r="C314" s="174" t="s">
        <v>1233</v>
      </c>
      <c r="D314" s="317"/>
      <c r="E314" s="359"/>
      <c r="F314" s="299"/>
      <c r="G314" s="299"/>
      <c r="H314" s="305"/>
      <c r="I314" s="308"/>
      <c r="J314" s="299"/>
      <c r="K314" s="302"/>
      <c r="L314" s="317"/>
      <c r="M314" s="320"/>
      <c r="N314" s="296"/>
      <c r="O314" s="296"/>
      <c r="P314" s="296"/>
      <c r="Q314" s="296"/>
      <c r="R314" s="296"/>
      <c r="S314" s="296"/>
      <c r="T314" s="296"/>
      <c r="U314" s="296"/>
      <c r="V314" s="296"/>
      <c r="W314" s="296"/>
      <c r="X314" s="296"/>
      <c r="Y314" s="296"/>
      <c r="Z314" s="296"/>
      <c r="AA314" s="296"/>
      <c r="AB314" s="296"/>
      <c r="AC314" s="296"/>
      <c r="AD314" s="296"/>
      <c r="AE314" s="296"/>
      <c r="AF314" s="296"/>
      <c r="AG314" s="296"/>
      <c r="AH314" s="296"/>
      <c r="AI314" s="296"/>
      <c r="AJ314" s="296"/>
      <c r="AK314" s="296"/>
    </row>
    <row r="315" spans="1:37" x14ac:dyDescent="0.25">
      <c r="A315" s="322">
        <v>192</v>
      </c>
      <c r="B315" s="315" t="s">
        <v>184</v>
      </c>
      <c r="C315" s="172" t="s">
        <v>1236</v>
      </c>
      <c r="D315" s="315" t="s">
        <v>363</v>
      </c>
      <c r="E315" s="357">
        <v>56</v>
      </c>
      <c r="F315" s="297">
        <v>7259</v>
      </c>
      <c r="G315" s="297">
        <v>3740</v>
      </c>
      <c r="H315" s="303">
        <v>0</v>
      </c>
      <c r="I315" s="306">
        <v>0.48477799999999999</v>
      </c>
      <c r="J315" s="297">
        <v>3740</v>
      </c>
      <c r="K315" s="300">
        <v>209440</v>
      </c>
      <c r="L315" s="315" t="s">
        <v>1027</v>
      </c>
      <c r="M315" s="318">
        <v>10</v>
      </c>
      <c r="N315" s="294">
        <v>2</v>
      </c>
      <c r="O315" s="294">
        <v>2</v>
      </c>
      <c r="P315" s="294" t="s">
        <v>1028</v>
      </c>
      <c r="Q315" s="294">
        <v>2</v>
      </c>
      <c r="R315" s="294">
        <v>2</v>
      </c>
      <c r="S315" s="294">
        <v>2</v>
      </c>
      <c r="T315" s="294">
        <v>2</v>
      </c>
      <c r="U315" s="294">
        <v>2</v>
      </c>
      <c r="V315" s="294">
        <v>2</v>
      </c>
      <c r="W315" s="294">
        <v>2</v>
      </c>
      <c r="X315" s="294">
        <v>2</v>
      </c>
      <c r="Y315" s="294">
        <v>2</v>
      </c>
      <c r="Z315" s="294">
        <v>2</v>
      </c>
      <c r="AA315" s="294">
        <v>2</v>
      </c>
      <c r="AB315" s="294">
        <v>2</v>
      </c>
      <c r="AC315" s="294">
        <v>2</v>
      </c>
      <c r="AD315" s="294">
        <v>2</v>
      </c>
      <c r="AE315" s="294">
        <v>2</v>
      </c>
      <c r="AF315" s="294">
        <v>2</v>
      </c>
      <c r="AG315" s="294">
        <v>2</v>
      </c>
      <c r="AH315" s="294">
        <v>2</v>
      </c>
      <c r="AI315" s="294">
        <v>2</v>
      </c>
      <c r="AJ315" s="294">
        <v>2</v>
      </c>
      <c r="AK315" s="294">
        <v>2</v>
      </c>
    </row>
    <row r="316" spans="1:37" ht="25.5" x14ac:dyDescent="0.25">
      <c r="A316" s="323"/>
      <c r="B316" s="316"/>
      <c r="C316" s="173" t="s">
        <v>1237</v>
      </c>
      <c r="D316" s="316"/>
      <c r="E316" s="358"/>
      <c r="F316" s="298"/>
      <c r="G316" s="298"/>
      <c r="H316" s="304"/>
      <c r="I316" s="307"/>
      <c r="J316" s="298"/>
      <c r="K316" s="301"/>
      <c r="L316" s="316"/>
      <c r="M316" s="319"/>
      <c r="N316" s="295"/>
      <c r="O316" s="295"/>
      <c r="P316" s="295"/>
      <c r="Q316" s="295"/>
      <c r="R316" s="295"/>
      <c r="S316" s="295"/>
      <c r="T316" s="295"/>
      <c r="U316" s="295"/>
      <c r="V316" s="295"/>
      <c r="W316" s="295"/>
      <c r="X316" s="295"/>
      <c r="Y316" s="295"/>
      <c r="Z316" s="295"/>
      <c r="AA316" s="295"/>
      <c r="AB316" s="295"/>
      <c r="AC316" s="295"/>
      <c r="AD316" s="295"/>
      <c r="AE316" s="295"/>
      <c r="AF316" s="295"/>
      <c r="AG316" s="295"/>
      <c r="AH316" s="295"/>
      <c r="AI316" s="295"/>
      <c r="AJ316" s="295"/>
      <c r="AK316" s="295"/>
    </row>
    <row r="317" spans="1:37" x14ac:dyDescent="0.25">
      <c r="A317" s="323"/>
      <c r="B317" s="316"/>
      <c r="C317" s="173" t="s">
        <v>1238</v>
      </c>
      <c r="D317" s="316"/>
      <c r="E317" s="358"/>
      <c r="F317" s="298"/>
      <c r="G317" s="298"/>
      <c r="H317" s="304"/>
      <c r="I317" s="307"/>
      <c r="J317" s="298"/>
      <c r="K317" s="301"/>
      <c r="L317" s="316"/>
      <c r="M317" s="319"/>
      <c r="N317" s="295"/>
      <c r="O317" s="295"/>
      <c r="P317" s="295"/>
      <c r="Q317" s="295"/>
      <c r="R317" s="295"/>
      <c r="S317" s="295"/>
      <c r="T317" s="295"/>
      <c r="U317" s="295"/>
      <c r="V317" s="295"/>
      <c r="W317" s="295"/>
      <c r="X317" s="295"/>
      <c r="Y317" s="295"/>
      <c r="Z317" s="295"/>
      <c r="AA317" s="295"/>
      <c r="AB317" s="295"/>
      <c r="AC317" s="295"/>
      <c r="AD317" s="295"/>
      <c r="AE317" s="295"/>
      <c r="AF317" s="295"/>
      <c r="AG317" s="295"/>
      <c r="AH317" s="295"/>
      <c r="AI317" s="295"/>
      <c r="AJ317" s="295"/>
      <c r="AK317" s="295"/>
    </row>
    <row r="318" spans="1:37" x14ac:dyDescent="0.25">
      <c r="A318" s="323"/>
      <c r="B318" s="316"/>
      <c r="C318" s="173" t="s">
        <v>1239</v>
      </c>
      <c r="D318" s="316"/>
      <c r="E318" s="358"/>
      <c r="F318" s="298"/>
      <c r="G318" s="298"/>
      <c r="H318" s="304"/>
      <c r="I318" s="307"/>
      <c r="J318" s="298"/>
      <c r="K318" s="301"/>
      <c r="L318" s="316"/>
      <c r="M318" s="319"/>
      <c r="N318" s="295"/>
      <c r="O318" s="295"/>
      <c r="P318" s="295"/>
      <c r="Q318" s="295"/>
      <c r="R318" s="295"/>
      <c r="S318" s="295"/>
      <c r="T318" s="295"/>
      <c r="U318" s="295"/>
      <c r="V318" s="295"/>
      <c r="W318" s="295"/>
      <c r="X318" s="295"/>
      <c r="Y318" s="295"/>
      <c r="Z318" s="295"/>
      <c r="AA318" s="295"/>
      <c r="AB318" s="295"/>
      <c r="AC318" s="295"/>
      <c r="AD318" s="295"/>
      <c r="AE318" s="295"/>
      <c r="AF318" s="295"/>
      <c r="AG318" s="295"/>
      <c r="AH318" s="295"/>
      <c r="AI318" s="295"/>
      <c r="AJ318" s="295"/>
      <c r="AK318" s="295"/>
    </row>
    <row r="319" spans="1:37" ht="25.5" x14ac:dyDescent="0.25">
      <c r="A319" s="323"/>
      <c r="B319" s="316"/>
      <c r="C319" s="173" t="s">
        <v>1240</v>
      </c>
      <c r="D319" s="316"/>
      <c r="E319" s="358"/>
      <c r="F319" s="298"/>
      <c r="G319" s="298"/>
      <c r="H319" s="304"/>
      <c r="I319" s="307"/>
      <c r="J319" s="298"/>
      <c r="K319" s="301"/>
      <c r="L319" s="316"/>
      <c r="M319" s="319"/>
      <c r="N319" s="295"/>
      <c r="O319" s="295"/>
      <c r="P319" s="295"/>
      <c r="Q319" s="295"/>
      <c r="R319" s="295"/>
      <c r="S319" s="295"/>
      <c r="T319" s="295"/>
      <c r="U319" s="295"/>
      <c r="V319" s="295"/>
      <c r="W319" s="295"/>
      <c r="X319" s="295"/>
      <c r="Y319" s="295"/>
      <c r="Z319" s="295"/>
      <c r="AA319" s="295"/>
      <c r="AB319" s="295"/>
      <c r="AC319" s="295"/>
      <c r="AD319" s="295"/>
      <c r="AE319" s="295"/>
      <c r="AF319" s="295"/>
      <c r="AG319" s="295"/>
      <c r="AH319" s="295"/>
      <c r="AI319" s="295"/>
      <c r="AJ319" s="295"/>
      <c r="AK319" s="295"/>
    </row>
    <row r="320" spans="1:37" x14ac:dyDescent="0.25">
      <c r="A320" s="324"/>
      <c r="B320" s="317"/>
      <c r="C320" s="174" t="s">
        <v>1241</v>
      </c>
      <c r="D320" s="317"/>
      <c r="E320" s="359"/>
      <c r="F320" s="299"/>
      <c r="G320" s="299"/>
      <c r="H320" s="305"/>
      <c r="I320" s="308"/>
      <c r="J320" s="299"/>
      <c r="K320" s="302"/>
      <c r="L320" s="317"/>
      <c r="M320" s="320"/>
      <c r="N320" s="296"/>
      <c r="O320" s="296"/>
      <c r="P320" s="296"/>
      <c r="Q320" s="296"/>
      <c r="R320" s="296"/>
      <c r="S320" s="296"/>
      <c r="T320" s="296"/>
      <c r="U320" s="296"/>
      <c r="V320" s="296"/>
      <c r="W320" s="296"/>
      <c r="X320" s="296"/>
      <c r="Y320" s="296"/>
      <c r="Z320" s="296"/>
      <c r="AA320" s="296"/>
      <c r="AB320" s="296"/>
      <c r="AC320" s="296"/>
      <c r="AD320" s="296"/>
      <c r="AE320" s="296"/>
      <c r="AF320" s="296"/>
      <c r="AG320" s="296"/>
      <c r="AH320" s="296"/>
      <c r="AI320" s="296"/>
      <c r="AJ320" s="296"/>
      <c r="AK320" s="296"/>
    </row>
    <row r="321" spans="1:37" ht="25.5" x14ac:dyDescent="0.25">
      <c r="A321" s="322">
        <v>195</v>
      </c>
      <c r="B321" s="315" t="s">
        <v>185</v>
      </c>
      <c r="C321" s="172" t="s">
        <v>1237</v>
      </c>
      <c r="D321" s="315" t="s">
        <v>363</v>
      </c>
      <c r="E321" s="357">
        <v>56</v>
      </c>
      <c r="F321" s="297">
        <v>11309</v>
      </c>
      <c r="G321" s="297">
        <v>6119</v>
      </c>
      <c r="H321" s="303">
        <v>0</v>
      </c>
      <c r="I321" s="306">
        <v>0.45892699999999997</v>
      </c>
      <c r="J321" s="297">
        <v>6119</v>
      </c>
      <c r="K321" s="300">
        <v>342664</v>
      </c>
      <c r="L321" s="315" t="s">
        <v>1027</v>
      </c>
      <c r="M321" s="318">
        <v>10</v>
      </c>
      <c r="N321" s="294">
        <v>2</v>
      </c>
      <c r="O321" s="294">
        <v>2</v>
      </c>
      <c r="P321" s="294" t="s">
        <v>1028</v>
      </c>
      <c r="Q321" s="294">
        <v>2</v>
      </c>
      <c r="R321" s="294">
        <v>2</v>
      </c>
      <c r="S321" s="294">
        <v>2</v>
      </c>
      <c r="T321" s="294">
        <v>2</v>
      </c>
      <c r="U321" s="294">
        <v>2</v>
      </c>
      <c r="V321" s="294">
        <v>2</v>
      </c>
      <c r="W321" s="294">
        <v>2</v>
      </c>
      <c r="X321" s="294">
        <v>2</v>
      </c>
      <c r="Y321" s="294">
        <v>2</v>
      </c>
      <c r="Z321" s="294">
        <v>2</v>
      </c>
      <c r="AA321" s="294">
        <v>2</v>
      </c>
      <c r="AB321" s="294">
        <v>2</v>
      </c>
      <c r="AC321" s="294">
        <v>2</v>
      </c>
      <c r="AD321" s="294">
        <v>2</v>
      </c>
      <c r="AE321" s="294">
        <v>2</v>
      </c>
      <c r="AF321" s="294">
        <v>2</v>
      </c>
      <c r="AG321" s="294">
        <v>2</v>
      </c>
      <c r="AH321" s="294">
        <v>2</v>
      </c>
      <c r="AI321" s="294">
        <v>2</v>
      </c>
      <c r="AJ321" s="294">
        <v>2</v>
      </c>
      <c r="AK321" s="294">
        <v>2</v>
      </c>
    </row>
    <row r="322" spans="1:37" x14ac:dyDescent="0.25">
      <c r="A322" s="323"/>
      <c r="B322" s="316"/>
      <c r="C322" s="173" t="s">
        <v>1239</v>
      </c>
      <c r="D322" s="316"/>
      <c r="E322" s="358"/>
      <c r="F322" s="298"/>
      <c r="G322" s="298"/>
      <c r="H322" s="304"/>
      <c r="I322" s="307"/>
      <c r="J322" s="298"/>
      <c r="K322" s="301"/>
      <c r="L322" s="316"/>
      <c r="M322" s="319"/>
      <c r="N322" s="295"/>
      <c r="O322" s="295"/>
      <c r="P322" s="295"/>
      <c r="Q322" s="295"/>
      <c r="R322" s="295"/>
      <c r="S322" s="295"/>
      <c r="T322" s="295"/>
      <c r="U322" s="295"/>
      <c r="V322" s="295"/>
      <c r="W322" s="295"/>
      <c r="X322" s="295"/>
      <c r="Y322" s="295"/>
      <c r="Z322" s="295"/>
      <c r="AA322" s="295"/>
      <c r="AB322" s="295"/>
      <c r="AC322" s="295"/>
      <c r="AD322" s="295"/>
      <c r="AE322" s="295"/>
      <c r="AF322" s="295"/>
      <c r="AG322" s="295"/>
      <c r="AH322" s="295"/>
      <c r="AI322" s="295"/>
      <c r="AJ322" s="295"/>
      <c r="AK322" s="295"/>
    </row>
    <row r="323" spans="1:37" ht="25.5" x14ac:dyDescent="0.25">
      <c r="A323" s="323"/>
      <c r="B323" s="316"/>
      <c r="C323" s="173" t="s">
        <v>1242</v>
      </c>
      <c r="D323" s="316"/>
      <c r="E323" s="358"/>
      <c r="F323" s="298"/>
      <c r="G323" s="298"/>
      <c r="H323" s="304"/>
      <c r="I323" s="307"/>
      <c r="J323" s="298"/>
      <c r="K323" s="301"/>
      <c r="L323" s="316"/>
      <c r="M323" s="319"/>
      <c r="N323" s="295"/>
      <c r="O323" s="295"/>
      <c r="P323" s="295"/>
      <c r="Q323" s="295"/>
      <c r="R323" s="295"/>
      <c r="S323" s="295"/>
      <c r="T323" s="295"/>
      <c r="U323" s="295"/>
      <c r="V323" s="295"/>
      <c r="W323" s="295"/>
      <c r="X323" s="295"/>
      <c r="Y323" s="295"/>
      <c r="Z323" s="295"/>
      <c r="AA323" s="295"/>
      <c r="AB323" s="295"/>
      <c r="AC323" s="295"/>
      <c r="AD323" s="295"/>
      <c r="AE323" s="295"/>
      <c r="AF323" s="295"/>
      <c r="AG323" s="295"/>
      <c r="AH323" s="295"/>
      <c r="AI323" s="295"/>
      <c r="AJ323" s="295"/>
      <c r="AK323" s="295"/>
    </row>
    <row r="324" spans="1:37" x14ac:dyDescent="0.25">
      <c r="A324" s="324"/>
      <c r="B324" s="317"/>
      <c r="C324" s="174" t="s">
        <v>1241</v>
      </c>
      <c r="D324" s="317"/>
      <c r="E324" s="359"/>
      <c r="F324" s="299"/>
      <c r="G324" s="299"/>
      <c r="H324" s="305"/>
      <c r="I324" s="308"/>
      <c r="J324" s="299"/>
      <c r="K324" s="302"/>
      <c r="L324" s="317"/>
      <c r="M324" s="320"/>
      <c r="N324" s="296"/>
      <c r="O324" s="296"/>
      <c r="P324" s="296"/>
      <c r="Q324" s="296"/>
      <c r="R324" s="296"/>
      <c r="S324" s="296"/>
      <c r="T324" s="296"/>
      <c r="U324" s="296"/>
      <c r="V324" s="296"/>
      <c r="W324" s="296"/>
      <c r="X324" s="296"/>
      <c r="Y324" s="296"/>
      <c r="Z324" s="296"/>
      <c r="AA324" s="296"/>
      <c r="AB324" s="296"/>
      <c r="AC324" s="296"/>
      <c r="AD324" s="296"/>
      <c r="AE324" s="296"/>
      <c r="AF324" s="296"/>
      <c r="AG324" s="296"/>
      <c r="AH324" s="296"/>
      <c r="AI324" s="296"/>
      <c r="AJ324" s="296"/>
      <c r="AK324" s="296"/>
    </row>
    <row r="325" spans="1:37" ht="38.25" x14ac:dyDescent="0.25">
      <c r="A325" s="163">
        <v>204</v>
      </c>
      <c r="B325" s="89" t="s">
        <v>108</v>
      </c>
      <c r="C325" s="164" t="s">
        <v>365</v>
      </c>
      <c r="D325" s="89" t="s">
        <v>366</v>
      </c>
      <c r="E325" s="193">
        <v>93</v>
      </c>
      <c r="F325" s="166">
        <v>27142</v>
      </c>
      <c r="G325" s="166">
        <v>14044</v>
      </c>
      <c r="H325" s="167">
        <v>0</v>
      </c>
      <c r="I325" s="168">
        <v>0.48257299999999997</v>
      </c>
      <c r="J325" s="166">
        <v>14044</v>
      </c>
      <c r="K325" s="169">
        <v>1306092</v>
      </c>
      <c r="L325" s="89" t="s">
        <v>1027</v>
      </c>
      <c r="M325" s="148">
        <v>15</v>
      </c>
      <c r="N325" s="148">
        <v>10</v>
      </c>
      <c r="O325" s="148">
        <v>5</v>
      </c>
      <c r="P325" s="148" t="s">
        <v>1028</v>
      </c>
      <c r="Q325" s="148">
        <v>3</v>
      </c>
      <c r="R325" s="148">
        <v>3</v>
      </c>
      <c r="S325" s="148">
        <v>3</v>
      </c>
      <c r="T325" s="148">
        <v>3</v>
      </c>
      <c r="U325" s="148">
        <v>3</v>
      </c>
      <c r="V325" s="148">
        <v>3</v>
      </c>
      <c r="W325" s="148">
        <v>3</v>
      </c>
      <c r="X325" s="148">
        <v>3</v>
      </c>
      <c r="Y325" s="148">
        <v>3</v>
      </c>
      <c r="Z325" s="148">
        <v>3</v>
      </c>
      <c r="AA325" s="148">
        <v>3</v>
      </c>
      <c r="AB325" s="148">
        <v>3</v>
      </c>
      <c r="AC325" s="148">
        <v>3</v>
      </c>
      <c r="AD325" s="148">
        <v>3</v>
      </c>
      <c r="AE325" s="148">
        <v>3</v>
      </c>
      <c r="AF325" s="148">
        <v>3</v>
      </c>
      <c r="AG325" s="148">
        <v>3</v>
      </c>
      <c r="AH325" s="148">
        <v>3</v>
      </c>
      <c r="AI325" s="148">
        <v>3</v>
      </c>
      <c r="AJ325" s="148">
        <v>3</v>
      </c>
      <c r="AK325" s="148">
        <v>3</v>
      </c>
    </row>
    <row r="326" spans="1:37" ht="76.5" x14ac:dyDescent="0.25">
      <c r="A326" s="163">
        <v>205</v>
      </c>
      <c r="B326" s="89" t="s">
        <v>142</v>
      </c>
      <c r="C326" s="164" t="s">
        <v>367</v>
      </c>
      <c r="D326" s="89" t="s">
        <v>288</v>
      </c>
      <c r="E326" s="193">
        <v>4</v>
      </c>
      <c r="F326" s="166">
        <v>34506</v>
      </c>
      <c r="G326" s="166">
        <v>16832</v>
      </c>
      <c r="H326" s="167">
        <v>0</v>
      </c>
      <c r="I326" s="168">
        <v>0.51220100000000002</v>
      </c>
      <c r="J326" s="166">
        <v>16832</v>
      </c>
      <c r="K326" s="169">
        <v>67328</v>
      </c>
      <c r="L326" s="89" t="s">
        <v>1027</v>
      </c>
      <c r="M326" s="148">
        <v>4</v>
      </c>
      <c r="N326" s="148" t="s">
        <v>1028</v>
      </c>
      <c r="O326" s="148" t="s">
        <v>1028</v>
      </c>
      <c r="P326" s="148" t="s">
        <v>1028</v>
      </c>
      <c r="Q326" s="148" t="s">
        <v>1028</v>
      </c>
      <c r="R326" s="148" t="s">
        <v>1028</v>
      </c>
      <c r="S326" s="148" t="s">
        <v>1028</v>
      </c>
      <c r="T326" s="148" t="s">
        <v>1028</v>
      </c>
      <c r="U326" s="148" t="s">
        <v>1028</v>
      </c>
      <c r="V326" s="148" t="s">
        <v>1028</v>
      </c>
      <c r="W326" s="148" t="s">
        <v>1028</v>
      </c>
      <c r="X326" s="148" t="s">
        <v>1028</v>
      </c>
      <c r="Y326" s="148" t="s">
        <v>1028</v>
      </c>
      <c r="Z326" s="148" t="s">
        <v>1028</v>
      </c>
      <c r="AA326" s="148" t="s">
        <v>1028</v>
      </c>
      <c r="AB326" s="148" t="s">
        <v>1028</v>
      </c>
      <c r="AC326" s="148" t="s">
        <v>1028</v>
      </c>
      <c r="AD326" s="148" t="s">
        <v>1028</v>
      </c>
      <c r="AE326" s="148" t="s">
        <v>1028</v>
      </c>
      <c r="AF326" s="148" t="s">
        <v>1028</v>
      </c>
      <c r="AG326" s="148" t="s">
        <v>1028</v>
      </c>
      <c r="AH326" s="148" t="s">
        <v>1028</v>
      </c>
      <c r="AI326" s="148" t="s">
        <v>1028</v>
      </c>
      <c r="AJ326" s="148" t="s">
        <v>1028</v>
      </c>
      <c r="AK326" s="148" t="s">
        <v>1028</v>
      </c>
    </row>
    <row r="327" spans="1:37" x14ac:dyDescent="0.25">
      <c r="A327" s="322">
        <v>207</v>
      </c>
      <c r="B327" s="315" t="s">
        <v>143</v>
      </c>
      <c r="C327" s="172" t="s">
        <v>1142</v>
      </c>
      <c r="D327" s="315" t="s">
        <v>288</v>
      </c>
      <c r="E327" s="357">
        <v>9</v>
      </c>
      <c r="F327" s="297">
        <v>8679</v>
      </c>
      <c r="G327" s="297">
        <v>6838</v>
      </c>
      <c r="H327" s="303">
        <v>0</v>
      </c>
      <c r="I327" s="306">
        <v>0.212121</v>
      </c>
      <c r="J327" s="297">
        <v>6838</v>
      </c>
      <c r="K327" s="300">
        <v>61542</v>
      </c>
      <c r="L327" s="315" t="s">
        <v>1027</v>
      </c>
      <c r="M327" s="318">
        <v>6</v>
      </c>
      <c r="N327" s="294">
        <v>3</v>
      </c>
      <c r="O327" s="294" t="s">
        <v>1028</v>
      </c>
      <c r="P327" s="294" t="s">
        <v>1028</v>
      </c>
      <c r="Q327" s="294" t="s">
        <v>1028</v>
      </c>
      <c r="R327" s="294" t="s">
        <v>1028</v>
      </c>
      <c r="S327" s="294" t="s">
        <v>1028</v>
      </c>
      <c r="T327" s="294" t="s">
        <v>1028</v>
      </c>
      <c r="U327" s="294" t="s">
        <v>1028</v>
      </c>
      <c r="V327" s="294" t="s">
        <v>1028</v>
      </c>
      <c r="W327" s="294" t="s">
        <v>1028</v>
      </c>
      <c r="X327" s="294" t="s">
        <v>1028</v>
      </c>
      <c r="Y327" s="294" t="s">
        <v>1028</v>
      </c>
      <c r="Z327" s="294" t="s">
        <v>1028</v>
      </c>
      <c r="AA327" s="294" t="s">
        <v>1028</v>
      </c>
      <c r="AB327" s="294" t="s">
        <v>1028</v>
      </c>
      <c r="AC327" s="294" t="s">
        <v>1028</v>
      </c>
      <c r="AD327" s="294" t="s">
        <v>1028</v>
      </c>
      <c r="AE327" s="294" t="s">
        <v>1028</v>
      </c>
      <c r="AF327" s="294" t="s">
        <v>1028</v>
      </c>
      <c r="AG327" s="294" t="s">
        <v>1028</v>
      </c>
      <c r="AH327" s="294" t="s">
        <v>1028</v>
      </c>
      <c r="AI327" s="294" t="s">
        <v>1028</v>
      </c>
      <c r="AJ327" s="294" t="s">
        <v>1028</v>
      </c>
      <c r="AK327" s="294" t="s">
        <v>1028</v>
      </c>
    </row>
    <row r="328" spans="1:37" x14ac:dyDescent="0.25">
      <c r="A328" s="323"/>
      <c r="B328" s="316"/>
      <c r="C328" s="173" t="s">
        <v>1243</v>
      </c>
      <c r="D328" s="316"/>
      <c r="E328" s="358"/>
      <c r="F328" s="298"/>
      <c r="G328" s="298"/>
      <c r="H328" s="304"/>
      <c r="I328" s="307"/>
      <c r="J328" s="298"/>
      <c r="K328" s="301"/>
      <c r="L328" s="316"/>
      <c r="M328" s="319"/>
      <c r="N328" s="295"/>
      <c r="O328" s="295"/>
      <c r="P328" s="295"/>
      <c r="Q328" s="295"/>
      <c r="R328" s="295"/>
      <c r="S328" s="295"/>
      <c r="T328" s="295"/>
      <c r="U328" s="295"/>
      <c r="V328" s="295"/>
      <c r="W328" s="295"/>
      <c r="X328" s="295"/>
      <c r="Y328" s="295"/>
      <c r="Z328" s="295"/>
      <c r="AA328" s="295"/>
      <c r="AB328" s="295"/>
      <c r="AC328" s="295"/>
      <c r="AD328" s="295"/>
      <c r="AE328" s="295"/>
      <c r="AF328" s="295"/>
      <c r="AG328" s="295"/>
      <c r="AH328" s="295"/>
      <c r="AI328" s="295"/>
      <c r="AJ328" s="295"/>
      <c r="AK328" s="295"/>
    </row>
    <row r="329" spans="1:37" x14ac:dyDescent="0.25">
      <c r="A329" s="324"/>
      <c r="B329" s="317"/>
      <c r="C329" s="174" t="s">
        <v>1244</v>
      </c>
      <c r="D329" s="317"/>
      <c r="E329" s="359"/>
      <c r="F329" s="299"/>
      <c r="G329" s="299"/>
      <c r="H329" s="305"/>
      <c r="I329" s="308"/>
      <c r="J329" s="299"/>
      <c r="K329" s="302"/>
      <c r="L329" s="317"/>
      <c r="M329" s="320"/>
      <c r="N329" s="296"/>
      <c r="O329" s="296"/>
      <c r="P329" s="296"/>
      <c r="Q329" s="296"/>
      <c r="R329" s="296"/>
      <c r="S329" s="296"/>
      <c r="T329" s="296"/>
      <c r="U329" s="296"/>
      <c r="V329" s="296"/>
      <c r="W329" s="296"/>
      <c r="X329" s="296"/>
      <c r="Y329" s="296"/>
      <c r="Z329" s="296"/>
      <c r="AA329" s="296"/>
      <c r="AB329" s="296"/>
      <c r="AC329" s="296"/>
      <c r="AD329" s="296"/>
      <c r="AE329" s="296"/>
      <c r="AF329" s="296"/>
      <c r="AG329" s="296"/>
      <c r="AH329" s="296"/>
      <c r="AI329" s="296"/>
      <c r="AJ329" s="296"/>
      <c r="AK329" s="296"/>
    </row>
    <row r="330" spans="1:37" x14ac:dyDescent="0.25">
      <c r="A330" s="322">
        <v>208</v>
      </c>
      <c r="B330" s="315" t="s">
        <v>109</v>
      </c>
      <c r="C330" s="172" t="s">
        <v>1245</v>
      </c>
      <c r="D330" s="315" t="s">
        <v>288</v>
      </c>
      <c r="E330" s="357">
        <v>14</v>
      </c>
      <c r="F330" s="297">
        <v>76901</v>
      </c>
      <c r="G330" s="297">
        <v>48315</v>
      </c>
      <c r="H330" s="303">
        <v>0</v>
      </c>
      <c r="I330" s="306">
        <v>0.37172500000000003</v>
      </c>
      <c r="J330" s="297">
        <v>48315</v>
      </c>
      <c r="K330" s="300">
        <v>676410</v>
      </c>
      <c r="L330" s="315" t="s">
        <v>1027</v>
      </c>
      <c r="M330" s="318">
        <v>10</v>
      </c>
      <c r="N330" s="294">
        <v>3</v>
      </c>
      <c r="O330" s="294" t="s">
        <v>1028</v>
      </c>
      <c r="P330" s="294" t="s">
        <v>1028</v>
      </c>
      <c r="Q330" s="294" t="s">
        <v>1028</v>
      </c>
      <c r="R330" s="294" t="s">
        <v>1028</v>
      </c>
      <c r="S330" s="294" t="s">
        <v>1028</v>
      </c>
      <c r="T330" s="294" t="s">
        <v>1028</v>
      </c>
      <c r="U330" s="294" t="s">
        <v>1028</v>
      </c>
      <c r="V330" s="294">
        <v>1</v>
      </c>
      <c r="W330" s="294" t="s">
        <v>1028</v>
      </c>
      <c r="X330" s="294" t="s">
        <v>1028</v>
      </c>
      <c r="Y330" s="294" t="s">
        <v>1028</v>
      </c>
      <c r="Z330" s="294" t="s">
        <v>1028</v>
      </c>
      <c r="AA330" s="294" t="s">
        <v>1028</v>
      </c>
      <c r="AB330" s="294" t="s">
        <v>1028</v>
      </c>
      <c r="AC330" s="294" t="s">
        <v>1028</v>
      </c>
      <c r="AD330" s="294" t="s">
        <v>1028</v>
      </c>
      <c r="AE330" s="294" t="s">
        <v>1028</v>
      </c>
      <c r="AF330" s="294" t="s">
        <v>1028</v>
      </c>
      <c r="AG330" s="294" t="s">
        <v>1028</v>
      </c>
      <c r="AH330" s="294" t="s">
        <v>1028</v>
      </c>
      <c r="AI330" s="294" t="s">
        <v>1028</v>
      </c>
      <c r="AJ330" s="294" t="s">
        <v>1028</v>
      </c>
      <c r="AK330" s="294" t="s">
        <v>1028</v>
      </c>
    </row>
    <row r="331" spans="1:37" x14ac:dyDescent="0.25">
      <c r="A331" s="323"/>
      <c r="B331" s="316"/>
      <c r="C331" s="173" t="s">
        <v>1246</v>
      </c>
      <c r="D331" s="316"/>
      <c r="E331" s="358"/>
      <c r="F331" s="298"/>
      <c r="G331" s="298"/>
      <c r="H331" s="304"/>
      <c r="I331" s="307"/>
      <c r="J331" s="298"/>
      <c r="K331" s="301"/>
      <c r="L331" s="316"/>
      <c r="M331" s="319"/>
      <c r="N331" s="295"/>
      <c r="O331" s="295"/>
      <c r="P331" s="295"/>
      <c r="Q331" s="295"/>
      <c r="R331" s="295"/>
      <c r="S331" s="295"/>
      <c r="T331" s="295"/>
      <c r="U331" s="295"/>
      <c r="V331" s="295"/>
      <c r="W331" s="295"/>
      <c r="X331" s="295"/>
      <c r="Y331" s="295"/>
      <c r="Z331" s="295"/>
      <c r="AA331" s="295"/>
      <c r="AB331" s="295"/>
      <c r="AC331" s="295"/>
      <c r="AD331" s="295"/>
      <c r="AE331" s="295"/>
      <c r="AF331" s="295"/>
      <c r="AG331" s="295"/>
      <c r="AH331" s="295"/>
      <c r="AI331" s="295"/>
      <c r="AJ331" s="295"/>
      <c r="AK331" s="295"/>
    </row>
    <row r="332" spans="1:37" x14ac:dyDescent="0.25">
      <c r="A332" s="324"/>
      <c r="B332" s="317"/>
      <c r="C332" s="174" t="s">
        <v>1247</v>
      </c>
      <c r="D332" s="317"/>
      <c r="E332" s="359"/>
      <c r="F332" s="299"/>
      <c r="G332" s="299"/>
      <c r="H332" s="305"/>
      <c r="I332" s="308"/>
      <c r="J332" s="299"/>
      <c r="K332" s="302"/>
      <c r="L332" s="317"/>
      <c r="M332" s="320"/>
      <c r="N332" s="296"/>
      <c r="O332" s="296"/>
      <c r="P332" s="296"/>
      <c r="Q332" s="296"/>
      <c r="R332" s="296"/>
      <c r="S332" s="296"/>
      <c r="T332" s="296"/>
      <c r="U332" s="296"/>
      <c r="V332" s="296"/>
      <c r="W332" s="296"/>
      <c r="X332" s="296"/>
      <c r="Y332" s="296"/>
      <c r="Z332" s="296"/>
      <c r="AA332" s="296"/>
      <c r="AB332" s="296"/>
      <c r="AC332" s="296"/>
      <c r="AD332" s="296"/>
      <c r="AE332" s="296"/>
      <c r="AF332" s="296"/>
      <c r="AG332" s="296"/>
      <c r="AH332" s="296"/>
      <c r="AI332" s="296"/>
      <c r="AJ332" s="296"/>
      <c r="AK332" s="296"/>
    </row>
    <row r="333" spans="1:37" x14ac:dyDescent="0.25">
      <c r="A333" s="322">
        <v>209</v>
      </c>
      <c r="B333" s="315" t="s">
        <v>144</v>
      </c>
      <c r="C333" s="172" t="s">
        <v>1245</v>
      </c>
      <c r="D333" s="315" t="s">
        <v>288</v>
      </c>
      <c r="E333" s="357">
        <v>1</v>
      </c>
      <c r="F333" s="297">
        <v>54494</v>
      </c>
      <c r="G333" s="297">
        <v>35545</v>
      </c>
      <c r="H333" s="303">
        <v>0</v>
      </c>
      <c r="I333" s="306">
        <v>0.34772599999999998</v>
      </c>
      <c r="J333" s="297">
        <v>35545</v>
      </c>
      <c r="K333" s="300">
        <v>35545</v>
      </c>
      <c r="L333" s="315" t="s">
        <v>1027</v>
      </c>
      <c r="M333" s="318" t="s">
        <v>1138</v>
      </c>
      <c r="N333" s="294" t="s">
        <v>1028</v>
      </c>
      <c r="O333" s="294" t="s">
        <v>1028</v>
      </c>
      <c r="P333" s="294" t="s">
        <v>1028</v>
      </c>
      <c r="Q333" s="294" t="s">
        <v>1028</v>
      </c>
      <c r="R333" s="294" t="s">
        <v>1028</v>
      </c>
      <c r="S333" s="294" t="s">
        <v>1028</v>
      </c>
      <c r="T333" s="294" t="s">
        <v>1028</v>
      </c>
      <c r="U333" s="294" t="s">
        <v>1028</v>
      </c>
      <c r="V333" s="294">
        <v>1</v>
      </c>
      <c r="W333" s="294" t="s">
        <v>1028</v>
      </c>
      <c r="X333" s="294" t="s">
        <v>1028</v>
      </c>
      <c r="Y333" s="294" t="s">
        <v>1028</v>
      </c>
      <c r="Z333" s="294" t="s">
        <v>1028</v>
      </c>
      <c r="AA333" s="294" t="s">
        <v>1028</v>
      </c>
      <c r="AB333" s="294" t="s">
        <v>1028</v>
      </c>
      <c r="AC333" s="294" t="s">
        <v>1028</v>
      </c>
      <c r="AD333" s="294" t="s">
        <v>1028</v>
      </c>
      <c r="AE333" s="294" t="s">
        <v>1028</v>
      </c>
      <c r="AF333" s="294" t="s">
        <v>1028</v>
      </c>
      <c r="AG333" s="294" t="s">
        <v>1028</v>
      </c>
      <c r="AH333" s="294" t="s">
        <v>1028</v>
      </c>
      <c r="AI333" s="294" t="s">
        <v>1028</v>
      </c>
      <c r="AJ333" s="294" t="s">
        <v>1028</v>
      </c>
      <c r="AK333" s="294" t="s">
        <v>1028</v>
      </c>
    </row>
    <row r="334" spans="1:37" x14ac:dyDescent="0.25">
      <c r="A334" s="323"/>
      <c r="B334" s="316"/>
      <c r="C334" s="173" t="s">
        <v>1248</v>
      </c>
      <c r="D334" s="316"/>
      <c r="E334" s="358"/>
      <c r="F334" s="298"/>
      <c r="G334" s="298"/>
      <c r="H334" s="304"/>
      <c r="I334" s="307"/>
      <c r="J334" s="298"/>
      <c r="K334" s="301"/>
      <c r="L334" s="316"/>
      <c r="M334" s="319"/>
      <c r="N334" s="295"/>
      <c r="O334" s="295"/>
      <c r="P334" s="295"/>
      <c r="Q334" s="295"/>
      <c r="R334" s="295"/>
      <c r="S334" s="295"/>
      <c r="T334" s="295"/>
      <c r="U334" s="295"/>
      <c r="V334" s="295"/>
      <c r="W334" s="295"/>
      <c r="X334" s="295"/>
      <c r="Y334" s="295"/>
      <c r="Z334" s="295"/>
      <c r="AA334" s="295"/>
      <c r="AB334" s="295"/>
      <c r="AC334" s="295"/>
      <c r="AD334" s="295"/>
      <c r="AE334" s="295"/>
      <c r="AF334" s="295"/>
      <c r="AG334" s="295"/>
      <c r="AH334" s="295"/>
      <c r="AI334" s="295"/>
      <c r="AJ334" s="295"/>
      <c r="AK334" s="295"/>
    </row>
    <row r="335" spans="1:37" x14ac:dyDescent="0.25">
      <c r="A335" s="324"/>
      <c r="B335" s="317"/>
      <c r="C335" s="174" t="s">
        <v>1247</v>
      </c>
      <c r="D335" s="317"/>
      <c r="E335" s="359"/>
      <c r="F335" s="299"/>
      <c r="G335" s="299"/>
      <c r="H335" s="305"/>
      <c r="I335" s="308"/>
      <c r="J335" s="299"/>
      <c r="K335" s="302"/>
      <c r="L335" s="317"/>
      <c r="M335" s="320"/>
      <c r="N335" s="296"/>
      <c r="O335" s="296"/>
      <c r="P335" s="296"/>
      <c r="Q335" s="296"/>
      <c r="R335" s="296"/>
      <c r="S335" s="296"/>
      <c r="T335" s="296"/>
      <c r="U335" s="296"/>
      <c r="V335" s="296"/>
      <c r="W335" s="296"/>
      <c r="X335" s="296"/>
      <c r="Y335" s="296"/>
      <c r="Z335" s="296"/>
      <c r="AA335" s="296"/>
      <c r="AB335" s="296"/>
      <c r="AC335" s="296"/>
      <c r="AD335" s="296"/>
      <c r="AE335" s="296"/>
      <c r="AF335" s="296"/>
      <c r="AG335" s="296"/>
      <c r="AH335" s="296"/>
      <c r="AI335" s="296"/>
      <c r="AJ335" s="296"/>
      <c r="AK335" s="296"/>
    </row>
    <row r="336" spans="1:37" x14ac:dyDescent="0.25">
      <c r="A336" s="322">
        <v>210</v>
      </c>
      <c r="B336" s="315" t="s">
        <v>110</v>
      </c>
      <c r="C336" s="172" t="s">
        <v>1245</v>
      </c>
      <c r="D336" s="315" t="s">
        <v>288</v>
      </c>
      <c r="E336" s="357">
        <v>14</v>
      </c>
      <c r="F336" s="297">
        <v>41554</v>
      </c>
      <c r="G336" s="297">
        <v>21444</v>
      </c>
      <c r="H336" s="303">
        <v>0</v>
      </c>
      <c r="I336" s="306">
        <v>0.48394900000000002</v>
      </c>
      <c r="J336" s="297">
        <v>21444</v>
      </c>
      <c r="K336" s="300">
        <v>300216</v>
      </c>
      <c r="L336" s="315" t="s">
        <v>1027</v>
      </c>
      <c r="M336" s="318">
        <v>2</v>
      </c>
      <c r="N336" s="294">
        <v>1</v>
      </c>
      <c r="O336" s="294" t="s">
        <v>1028</v>
      </c>
      <c r="P336" s="294" t="s">
        <v>1028</v>
      </c>
      <c r="Q336" s="294" t="s">
        <v>1028</v>
      </c>
      <c r="R336" s="294">
        <v>1</v>
      </c>
      <c r="S336" s="294">
        <v>1</v>
      </c>
      <c r="T336" s="294">
        <v>3</v>
      </c>
      <c r="U336" s="294">
        <v>1</v>
      </c>
      <c r="V336" s="294" t="s">
        <v>1028</v>
      </c>
      <c r="W336" s="294">
        <v>1</v>
      </c>
      <c r="X336" s="294" t="s">
        <v>1028</v>
      </c>
      <c r="Y336" s="294">
        <v>1</v>
      </c>
      <c r="Z336" s="294" t="s">
        <v>1028</v>
      </c>
      <c r="AA336" s="294">
        <v>1</v>
      </c>
      <c r="AB336" s="294">
        <v>1</v>
      </c>
      <c r="AC336" s="294" t="s">
        <v>1028</v>
      </c>
      <c r="AD336" s="294" t="s">
        <v>1028</v>
      </c>
      <c r="AE336" s="294" t="s">
        <v>1028</v>
      </c>
      <c r="AF336" s="294" t="s">
        <v>1028</v>
      </c>
      <c r="AG336" s="294" t="s">
        <v>1028</v>
      </c>
      <c r="AH336" s="294" t="s">
        <v>1028</v>
      </c>
      <c r="AI336" s="294" t="s">
        <v>1028</v>
      </c>
      <c r="AJ336" s="294" t="s">
        <v>1028</v>
      </c>
      <c r="AK336" s="294">
        <v>1</v>
      </c>
    </row>
    <row r="337" spans="1:37" x14ac:dyDescent="0.25">
      <c r="A337" s="324"/>
      <c r="B337" s="317"/>
      <c r="C337" s="174" t="s">
        <v>1249</v>
      </c>
      <c r="D337" s="317"/>
      <c r="E337" s="359"/>
      <c r="F337" s="299"/>
      <c r="G337" s="299"/>
      <c r="H337" s="305"/>
      <c r="I337" s="308"/>
      <c r="J337" s="299"/>
      <c r="K337" s="302"/>
      <c r="L337" s="317"/>
      <c r="M337" s="320"/>
      <c r="N337" s="296"/>
      <c r="O337" s="296"/>
      <c r="P337" s="296"/>
      <c r="Q337" s="296"/>
      <c r="R337" s="296"/>
      <c r="S337" s="296"/>
      <c r="T337" s="296"/>
      <c r="U337" s="296"/>
      <c r="V337" s="296"/>
      <c r="W337" s="296"/>
      <c r="X337" s="296"/>
      <c r="Y337" s="296"/>
      <c r="Z337" s="296"/>
      <c r="AA337" s="296"/>
      <c r="AB337" s="296"/>
      <c r="AC337" s="296"/>
      <c r="AD337" s="296"/>
      <c r="AE337" s="296"/>
      <c r="AF337" s="296"/>
      <c r="AG337" s="296"/>
      <c r="AH337" s="296"/>
      <c r="AI337" s="296"/>
      <c r="AJ337" s="296"/>
      <c r="AK337" s="296"/>
    </row>
    <row r="338" spans="1:37" x14ac:dyDescent="0.25">
      <c r="A338" s="322">
        <v>211</v>
      </c>
      <c r="B338" s="315" t="s">
        <v>111</v>
      </c>
      <c r="C338" s="172" t="s">
        <v>1245</v>
      </c>
      <c r="D338" s="315" t="s">
        <v>288</v>
      </c>
      <c r="E338" s="357">
        <v>7</v>
      </c>
      <c r="F338" s="297">
        <v>31244</v>
      </c>
      <c r="G338" s="297">
        <v>15216</v>
      </c>
      <c r="H338" s="303">
        <v>0</v>
      </c>
      <c r="I338" s="306">
        <v>0.51299399999999995</v>
      </c>
      <c r="J338" s="297">
        <v>15216</v>
      </c>
      <c r="K338" s="300">
        <v>106512</v>
      </c>
      <c r="L338" s="315" t="s">
        <v>1027</v>
      </c>
      <c r="M338" s="318" t="s">
        <v>1138</v>
      </c>
      <c r="N338" s="294" t="s">
        <v>1028</v>
      </c>
      <c r="O338" s="294" t="s">
        <v>1028</v>
      </c>
      <c r="P338" s="294" t="s">
        <v>1028</v>
      </c>
      <c r="Q338" s="294" t="s">
        <v>1028</v>
      </c>
      <c r="R338" s="294">
        <v>1</v>
      </c>
      <c r="S338" s="294">
        <v>1</v>
      </c>
      <c r="T338" s="294" t="s">
        <v>1028</v>
      </c>
      <c r="U338" s="294" t="s">
        <v>1028</v>
      </c>
      <c r="V338" s="294" t="s">
        <v>1028</v>
      </c>
      <c r="W338" s="294" t="s">
        <v>1028</v>
      </c>
      <c r="X338" s="294">
        <v>1</v>
      </c>
      <c r="Y338" s="294">
        <v>1</v>
      </c>
      <c r="Z338" s="294" t="s">
        <v>1028</v>
      </c>
      <c r="AA338" s="294">
        <v>1</v>
      </c>
      <c r="AB338" s="294">
        <v>1</v>
      </c>
      <c r="AC338" s="294" t="s">
        <v>1028</v>
      </c>
      <c r="AD338" s="294" t="s">
        <v>1028</v>
      </c>
      <c r="AE338" s="294" t="s">
        <v>1028</v>
      </c>
      <c r="AF338" s="294" t="s">
        <v>1028</v>
      </c>
      <c r="AG338" s="294" t="s">
        <v>1028</v>
      </c>
      <c r="AH338" s="294" t="s">
        <v>1028</v>
      </c>
      <c r="AI338" s="294" t="s">
        <v>1028</v>
      </c>
      <c r="AJ338" s="294" t="s">
        <v>1028</v>
      </c>
      <c r="AK338" s="294">
        <v>1</v>
      </c>
    </row>
    <row r="339" spans="1:37" x14ac:dyDescent="0.25">
      <c r="A339" s="324"/>
      <c r="B339" s="317"/>
      <c r="C339" s="174" t="s">
        <v>1250</v>
      </c>
      <c r="D339" s="317"/>
      <c r="E339" s="359"/>
      <c r="F339" s="299"/>
      <c r="G339" s="299"/>
      <c r="H339" s="305"/>
      <c r="I339" s="308"/>
      <c r="J339" s="299"/>
      <c r="K339" s="302"/>
      <c r="L339" s="317"/>
      <c r="M339" s="320"/>
      <c r="N339" s="296"/>
      <c r="O339" s="296"/>
      <c r="P339" s="296"/>
      <c r="Q339" s="296"/>
      <c r="R339" s="296"/>
      <c r="S339" s="296"/>
      <c r="T339" s="296"/>
      <c r="U339" s="296"/>
      <c r="V339" s="296"/>
      <c r="W339" s="296"/>
      <c r="X339" s="296"/>
      <c r="Y339" s="296"/>
      <c r="Z339" s="296"/>
      <c r="AA339" s="296"/>
      <c r="AB339" s="296"/>
      <c r="AC339" s="296"/>
      <c r="AD339" s="296"/>
      <c r="AE339" s="296"/>
      <c r="AF339" s="296"/>
      <c r="AG339" s="296"/>
      <c r="AH339" s="296"/>
      <c r="AI339" s="296"/>
      <c r="AJ339" s="296"/>
      <c r="AK339" s="296"/>
    </row>
    <row r="340" spans="1:37" x14ac:dyDescent="0.25">
      <c r="A340" s="322">
        <v>212</v>
      </c>
      <c r="B340" s="315" t="s">
        <v>112</v>
      </c>
      <c r="C340" s="172" t="s">
        <v>1251</v>
      </c>
      <c r="D340" s="315" t="s">
        <v>288</v>
      </c>
      <c r="E340" s="357">
        <v>37</v>
      </c>
      <c r="F340" s="297">
        <v>3524</v>
      </c>
      <c r="G340" s="297">
        <v>2384</v>
      </c>
      <c r="H340" s="303">
        <v>0</v>
      </c>
      <c r="I340" s="306">
        <v>0.32349600000000001</v>
      </c>
      <c r="J340" s="297">
        <v>2384</v>
      </c>
      <c r="K340" s="300">
        <v>88208</v>
      </c>
      <c r="L340" s="315" t="s">
        <v>1027</v>
      </c>
      <c r="M340" s="318">
        <v>10</v>
      </c>
      <c r="N340" s="294">
        <v>5</v>
      </c>
      <c r="O340" s="294">
        <v>1</v>
      </c>
      <c r="P340" s="294" t="s">
        <v>1028</v>
      </c>
      <c r="Q340" s="294">
        <v>1</v>
      </c>
      <c r="R340" s="294">
        <v>1</v>
      </c>
      <c r="S340" s="294">
        <v>1</v>
      </c>
      <c r="T340" s="294">
        <v>1</v>
      </c>
      <c r="U340" s="294">
        <v>1</v>
      </c>
      <c r="V340" s="294">
        <v>1</v>
      </c>
      <c r="W340" s="294">
        <v>1</v>
      </c>
      <c r="X340" s="294">
        <v>1</v>
      </c>
      <c r="Y340" s="294">
        <v>1</v>
      </c>
      <c r="Z340" s="294">
        <v>1</v>
      </c>
      <c r="AA340" s="294">
        <v>1</v>
      </c>
      <c r="AB340" s="294">
        <v>1</v>
      </c>
      <c r="AC340" s="294">
        <v>1</v>
      </c>
      <c r="AD340" s="294">
        <v>1</v>
      </c>
      <c r="AE340" s="294">
        <v>1</v>
      </c>
      <c r="AF340" s="294">
        <v>1</v>
      </c>
      <c r="AG340" s="294">
        <v>1</v>
      </c>
      <c r="AH340" s="294">
        <v>1</v>
      </c>
      <c r="AI340" s="294">
        <v>1</v>
      </c>
      <c r="AJ340" s="294">
        <v>1</v>
      </c>
      <c r="AK340" s="294">
        <v>1</v>
      </c>
    </row>
    <row r="341" spans="1:37" x14ac:dyDescent="0.25">
      <c r="A341" s="323"/>
      <c r="B341" s="316"/>
      <c r="C341" s="173" t="s">
        <v>1252</v>
      </c>
      <c r="D341" s="316"/>
      <c r="E341" s="358"/>
      <c r="F341" s="298"/>
      <c r="G341" s="298"/>
      <c r="H341" s="304"/>
      <c r="I341" s="307"/>
      <c r="J341" s="298"/>
      <c r="K341" s="301"/>
      <c r="L341" s="316"/>
      <c r="M341" s="319"/>
      <c r="N341" s="295"/>
      <c r="O341" s="295"/>
      <c r="P341" s="295"/>
      <c r="Q341" s="295"/>
      <c r="R341" s="295"/>
      <c r="S341" s="295"/>
      <c r="T341" s="295"/>
      <c r="U341" s="295"/>
      <c r="V341" s="295"/>
      <c r="W341" s="295"/>
      <c r="X341" s="295"/>
      <c r="Y341" s="295"/>
      <c r="Z341" s="295"/>
      <c r="AA341" s="295"/>
      <c r="AB341" s="295"/>
      <c r="AC341" s="295"/>
      <c r="AD341" s="295"/>
      <c r="AE341" s="295"/>
      <c r="AF341" s="295"/>
      <c r="AG341" s="295"/>
      <c r="AH341" s="295"/>
      <c r="AI341" s="295"/>
      <c r="AJ341" s="295"/>
      <c r="AK341" s="295"/>
    </row>
    <row r="342" spans="1:37" x14ac:dyDescent="0.25">
      <c r="A342" s="323"/>
      <c r="B342" s="316"/>
      <c r="C342" s="173" t="s">
        <v>1253</v>
      </c>
      <c r="D342" s="316"/>
      <c r="E342" s="358"/>
      <c r="F342" s="298"/>
      <c r="G342" s="298"/>
      <c r="H342" s="304"/>
      <c r="I342" s="307"/>
      <c r="J342" s="298"/>
      <c r="K342" s="301"/>
      <c r="L342" s="316"/>
      <c r="M342" s="319"/>
      <c r="N342" s="295"/>
      <c r="O342" s="295"/>
      <c r="P342" s="295"/>
      <c r="Q342" s="295"/>
      <c r="R342" s="295"/>
      <c r="S342" s="295"/>
      <c r="T342" s="295"/>
      <c r="U342" s="295"/>
      <c r="V342" s="295"/>
      <c r="W342" s="295"/>
      <c r="X342" s="295"/>
      <c r="Y342" s="295"/>
      <c r="Z342" s="295"/>
      <c r="AA342" s="295"/>
      <c r="AB342" s="295"/>
      <c r="AC342" s="295"/>
      <c r="AD342" s="295"/>
      <c r="AE342" s="295"/>
      <c r="AF342" s="295"/>
      <c r="AG342" s="295"/>
      <c r="AH342" s="295"/>
      <c r="AI342" s="295"/>
      <c r="AJ342" s="295"/>
      <c r="AK342" s="295"/>
    </row>
    <row r="343" spans="1:37" x14ac:dyDescent="0.25">
      <c r="A343" s="323"/>
      <c r="B343" s="316"/>
      <c r="C343" s="173" t="s">
        <v>1254</v>
      </c>
      <c r="D343" s="316"/>
      <c r="E343" s="358"/>
      <c r="F343" s="298"/>
      <c r="G343" s="298"/>
      <c r="H343" s="304"/>
      <c r="I343" s="307"/>
      <c r="J343" s="298"/>
      <c r="K343" s="301"/>
      <c r="L343" s="316"/>
      <c r="M343" s="319"/>
      <c r="N343" s="295"/>
      <c r="O343" s="295"/>
      <c r="P343" s="295"/>
      <c r="Q343" s="295"/>
      <c r="R343" s="295"/>
      <c r="S343" s="295"/>
      <c r="T343" s="295"/>
      <c r="U343" s="295"/>
      <c r="V343" s="295"/>
      <c r="W343" s="295"/>
      <c r="X343" s="295"/>
      <c r="Y343" s="295"/>
      <c r="Z343" s="295"/>
      <c r="AA343" s="295"/>
      <c r="AB343" s="295"/>
      <c r="AC343" s="295"/>
      <c r="AD343" s="295"/>
      <c r="AE343" s="295"/>
      <c r="AF343" s="295"/>
      <c r="AG343" s="295"/>
      <c r="AH343" s="295"/>
      <c r="AI343" s="295"/>
      <c r="AJ343" s="295"/>
      <c r="AK343" s="295"/>
    </row>
    <row r="344" spans="1:37" x14ac:dyDescent="0.25">
      <c r="A344" s="324"/>
      <c r="B344" s="317"/>
      <c r="C344" s="174" t="s">
        <v>1255</v>
      </c>
      <c r="D344" s="317"/>
      <c r="E344" s="359"/>
      <c r="F344" s="299"/>
      <c r="G344" s="299"/>
      <c r="H344" s="305"/>
      <c r="I344" s="308"/>
      <c r="J344" s="299"/>
      <c r="K344" s="302"/>
      <c r="L344" s="317"/>
      <c r="M344" s="320"/>
      <c r="N344" s="296"/>
      <c r="O344" s="296"/>
      <c r="P344" s="296"/>
      <c r="Q344" s="296"/>
      <c r="R344" s="296"/>
      <c r="S344" s="296"/>
      <c r="T344" s="296"/>
      <c r="U344" s="296"/>
      <c r="V344" s="296"/>
      <c r="W344" s="296"/>
      <c r="X344" s="296"/>
      <c r="Y344" s="296"/>
      <c r="Z344" s="296"/>
      <c r="AA344" s="296"/>
      <c r="AB344" s="296"/>
      <c r="AC344" s="296"/>
      <c r="AD344" s="296"/>
      <c r="AE344" s="296"/>
      <c r="AF344" s="296"/>
      <c r="AG344" s="296"/>
      <c r="AH344" s="296"/>
      <c r="AI344" s="296"/>
      <c r="AJ344" s="296"/>
      <c r="AK344" s="296"/>
    </row>
    <row r="345" spans="1:37" x14ac:dyDescent="0.25">
      <c r="A345" s="346">
        <v>213</v>
      </c>
      <c r="B345" s="340" t="s">
        <v>145</v>
      </c>
      <c r="C345" s="177" t="s">
        <v>1256</v>
      </c>
      <c r="D345" s="340" t="s">
        <v>288</v>
      </c>
      <c r="E345" s="360">
        <v>1</v>
      </c>
      <c r="F345" s="352">
        <v>11046</v>
      </c>
      <c r="G345" s="352">
        <v>5786</v>
      </c>
      <c r="H345" s="331">
        <v>1</v>
      </c>
      <c r="I345" s="306">
        <v>1</v>
      </c>
      <c r="J345" s="334" t="s">
        <v>1061</v>
      </c>
      <c r="K345" s="337" t="s">
        <v>1062</v>
      </c>
      <c r="L345" s="340" t="s">
        <v>987</v>
      </c>
      <c r="M345" s="343">
        <v>1</v>
      </c>
      <c r="N345" s="328" t="s">
        <v>1028</v>
      </c>
      <c r="O345" s="328" t="s">
        <v>1028</v>
      </c>
      <c r="P345" s="328" t="s">
        <v>1028</v>
      </c>
      <c r="Q345" s="328" t="s">
        <v>1028</v>
      </c>
      <c r="R345" s="328" t="s">
        <v>1028</v>
      </c>
      <c r="S345" s="328" t="s">
        <v>1028</v>
      </c>
      <c r="T345" s="328" t="s">
        <v>1028</v>
      </c>
      <c r="U345" s="328" t="s">
        <v>1028</v>
      </c>
      <c r="V345" s="328" t="s">
        <v>1028</v>
      </c>
      <c r="W345" s="328" t="s">
        <v>1028</v>
      </c>
      <c r="X345" s="328" t="s">
        <v>1028</v>
      </c>
      <c r="Y345" s="328" t="s">
        <v>1028</v>
      </c>
      <c r="Z345" s="328" t="s">
        <v>1028</v>
      </c>
      <c r="AA345" s="328" t="s">
        <v>1028</v>
      </c>
      <c r="AB345" s="328" t="s">
        <v>1028</v>
      </c>
      <c r="AC345" s="328" t="s">
        <v>1028</v>
      </c>
      <c r="AD345" s="328" t="s">
        <v>1028</v>
      </c>
      <c r="AE345" s="328" t="s">
        <v>1028</v>
      </c>
      <c r="AF345" s="328" t="s">
        <v>1028</v>
      </c>
      <c r="AG345" s="328" t="s">
        <v>1028</v>
      </c>
      <c r="AH345" s="328" t="s">
        <v>1028</v>
      </c>
      <c r="AI345" s="328" t="s">
        <v>1028</v>
      </c>
      <c r="AJ345" s="328" t="s">
        <v>1028</v>
      </c>
      <c r="AK345" s="328" t="s">
        <v>1028</v>
      </c>
    </row>
    <row r="346" spans="1:37" x14ac:dyDescent="0.25">
      <c r="A346" s="347"/>
      <c r="B346" s="341"/>
      <c r="C346" s="178" t="s">
        <v>1257</v>
      </c>
      <c r="D346" s="341"/>
      <c r="E346" s="361"/>
      <c r="F346" s="353"/>
      <c r="G346" s="353"/>
      <c r="H346" s="332"/>
      <c r="I346" s="307"/>
      <c r="J346" s="335"/>
      <c r="K346" s="338"/>
      <c r="L346" s="341"/>
      <c r="M346" s="344"/>
      <c r="N346" s="329"/>
      <c r="O346" s="329"/>
      <c r="P346" s="329"/>
      <c r="Q346" s="329"/>
      <c r="R346" s="329"/>
      <c r="S346" s="329"/>
      <c r="T346" s="329"/>
      <c r="U346" s="329"/>
      <c r="V346" s="329"/>
      <c r="W346" s="329"/>
      <c r="X346" s="329"/>
      <c r="Y346" s="329"/>
      <c r="Z346" s="329"/>
      <c r="AA346" s="329"/>
      <c r="AB346" s="329"/>
      <c r="AC346" s="329"/>
      <c r="AD346" s="329"/>
      <c r="AE346" s="329"/>
      <c r="AF346" s="329"/>
      <c r="AG346" s="329"/>
      <c r="AH346" s="329"/>
      <c r="AI346" s="329"/>
      <c r="AJ346" s="329"/>
      <c r="AK346" s="329"/>
    </row>
    <row r="347" spans="1:37" x14ac:dyDescent="0.25">
      <c r="A347" s="347"/>
      <c r="B347" s="341"/>
      <c r="C347" s="178" t="s">
        <v>1258</v>
      </c>
      <c r="D347" s="341"/>
      <c r="E347" s="361"/>
      <c r="F347" s="353"/>
      <c r="G347" s="353"/>
      <c r="H347" s="332"/>
      <c r="I347" s="307"/>
      <c r="J347" s="335"/>
      <c r="K347" s="338"/>
      <c r="L347" s="341"/>
      <c r="M347" s="344"/>
      <c r="N347" s="329"/>
      <c r="O347" s="329"/>
      <c r="P347" s="329"/>
      <c r="Q347" s="329"/>
      <c r="R347" s="329"/>
      <c r="S347" s="329"/>
      <c r="T347" s="329"/>
      <c r="U347" s="329"/>
      <c r="V347" s="329"/>
      <c r="W347" s="329"/>
      <c r="X347" s="329"/>
      <c r="Y347" s="329"/>
      <c r="Z347" s="329"/>
      <c r="AA347" s="329"/>
      <c r="AB347" s="329"/>
      <c r="AC347" s="329"/>
      <c r="AD347" s="329"/>
      <c r="AE347" s="329"/>
      <c r="AF347" s="329"/>
      <c r="AG347" s="329"/>
      <c r="AH347" s="329"/>
      <c r="AI347" s="329"/>
      <c r="AJ347" s="329"/>
      <c r="AK347" s="329"/>
    </row>
    <row r="348" spans="1:37" x14ac:dyDescent="0.25">
      <c r="A348" s="348"/>
      <c r="B348" s="342"/>
      <c r="C348" s="179" t="s">
        <v>1259</v>
      </c>
      <c r="D348" s="342"/>
      <c r="E348" s="362"/>
      <c r="F348" s="354"/>
      <c r="G348" s="354"/>
      <c r="H348" s="333"/>
      <c r="I348" s="308"/>
      <c r="J348" s="336"/>
      <c r="K348" s="339"/>
      <c r="L348" s="342"/>
      <c r="M348" s="345"/>
      <c r="N348" s="330"/>
      <c r="O348" s="330"/>
      <c r="P348" s="330"/>
      <c r="Q348" s="330"/>
      <c r="R348" s="330"/>
      <c r="S348" s="330"/>
      <c r="T348" s="330"/>
      <c r="U348" s="330"/>
      <c r="V348" s="330"/>
      <c r="W348" s="330"/>
      <c r="X348" s="330"/>
      <c r="Y348" s="330"/>
      <c r="Z348" s="330"/>
      <c r="AA348" s="330"/>
      <c r="AB348" s="330"/>
      <c r="AC348" s="330"/>
      <c r="AD348" s="330"/>
      <c r="AE348" s="330"/>
      <c r="AF348" s="330"/>
      <c r="AG348" s="330"/>
      <c r="AH348" s="330"/>
      <c r="AI348" s="330"/>
      <c r="AJ348" s="330"/>
      <c r="AK348" s="330"/>
    </row>
    <row r="349" spans="1:37" x14ac:dyDescent="0.25">
      <c r="A349" s="322">
        <v>215</v>
      </c>
      <c r="B349" s="315" t="s">
        <v>113</v>
      </c>
      <c r="C349" s="172" t="s">
        <v>1260</v>
      </c>
      <c r="D349" s="315" t="s">
        <v>288</v>
      </c>
      <c r="E349" s="357">
        <v>15</v>
      </c>
      <c r="F349" s="297">
        <v>33559</v>
      </c>
      <c r="G349" s="297">
        <v>9968</v>
      </c>
      <c r="H349" s="303">
        <v>0</v>
      </c>
      <c r="I349" s="306">
        <v>0.70297100000000001</v>
      </c>
      <c r="J349" s="297">
        <v>9968</v>
      </c>
      <c r="K349" s="300">
        <v>149520</v>
      </c>
      <c r="L349" s="315" t="s">
        <v>1027</v>
      </c>
      <c r="M349" s="318">
        <v>1</v>
      </c>
      <c r="N349" s="294">
        <v>1</v>
      </c>
      <c r="O349" s="294">
        <v>2</v>
      </c>
      <c r="P349" s="294" t="s">
        <v>1028</v>
      </c>
      <c r="Q349" s="294" t="s">
        <v>1028</v>
      </c>
      <c r="R349" s="294" t="s">
        <v>1028</v>
      </c>
      <c r="S349" s="294" t="s">
        <v>1028</v>
      </c>
      <c r="T349" s="294" t="s">
        <v>1028</v>
      </c>
      <c r="U349" s="294" t="s">
        <v>1028</v>
      </c>
      <c r="V349" s="294" t="s">
        <v>1028</v>
      </c>
      <c r="W349" s="294" t="s">
        <v>1028</v>
      </c>
      <c r="X349" s="294" t="s">
        <v>1028</v>
      </c>
      <c r="Y349" s="294" t="s">
        <v>1028</v>
      </c>
      <c r="Z349" s="294">
        <v>2</v>
      </c>
      <c r="AA349" s="294">
        <v>1</v>
      </c>
      <c r="AB349" s="294" t="s">
        <v>1028</v>
      </c>
      <c r="AC349" s="294" t="s">
        <v>1028</v>
      </c>
      <c r="AD349" s="294">
        <v>2</v>
      </c>
      <c r="AE349" s="294">
        <v>1</v>
      </c>
      <c r="AF349" s="294" t="s">
        <v>1028</v>
      </c>
      <c r="AG349" s="294">
        <v>1</v>
      </c>
      <c r="AH349" s="294">
        <v>1</v>
      </c>
      <c r="AI349" s="294">
        <v>1</v>
      </c>
      <c r="AJ349" s="294">
        <v>1</v>
      </c>
      <c r="AK349" s="294">
        <v>1</v>
      </c>
    </row>
    <row r="350" spans="1:37" x14ac:dyDescent="0.25">
      <c r="A350" s="324"/>
      <c r="B350" s="317"/>
      <c r="C350" s="174" t="s">
        <v>1261</v>
      </c>
      <c r="D350" s="317"/>
      <c r="E350" s="359"/>
      <c r="F350" s="299"/>
      <c r="G350" s="299"/>
      <c r="H350" s="305"/>
      <c r="I350" s="308"/>
      <c r="J350" s="299"/>
      <c r="K350" s="302"/>
      <c r="L350" s="317"/>
      <c r="M350" s="320"/>
      <c r="N350" s="296"/>
      <c r="O350" s="296"/>
      <c r="P350" s="296"/>
      <c r="Q350" s="296"/>
      <c r="R350" s="296"/>
      <c r="S350" s="296"/>
      <c r="T350" s="296"/>
      <c r="U350" s="296"/>
      <c r="V350" s="296"/>
      <c r="W350" s="296"/>
      <c r="X350" s="296"/>
      <c r="Y350" s="296"/>
      <c r="Z350" s="296"/>
      <c r="AA350" s="296"/>
      <c r="AB350" s="296"/>
      <c r="AC350" s="296"/>
      <c r="AD350" s="296"/>
      <c r="AE350" s="296"/>
      <c r="AF350" s="296"/>
      <c r="AG350" s="296"/>
      <c r="AH350" s="296"/>
      <c r="AI350" s="296"/>
      <c r="AJ350" s="296"/>
      <c r="AK350" s="296"/>
    </row>
    <row r="351" spans="1:37" x14ac:dyDescent="0.25">
      <c r="A351" s="322">
        <v>216</v>
      </c>
      <c r="B351" s="315" t="s">
        <v>114</v>
      </c>
      <c r="C351" s="172" t="s">
        <v>1262</v>
      </c>
      <c r="D351" s="315" t="s">
        <v>288</v>
      </c>
      <c r="E351" s="357">
        <v>37</v>
      </c>
      <c r="F351" s="297">
        <v>5418</v>
      </c>
      <c r="G351" s="297">
        <v>3763</v>
      </c>
      <c r="H351" s="303">
        <v>0</v>
      </c>
      <c r="I351" s="306">
        <v>0.30546299999999998</v>
      </c>
      <c r="J351" s="297">
        <v>3763</v>
      </c>
      <c r="K351" s="300">
        <v>139231</v>
      </c>
      <c r="L351" s="315" t="s">
        <v>1027</v>
      </c>
      <c r="M351" s="318">
        <v>10</v>
      </c>
      <c r="N351" s="294">
        <v>5</v>
      </c>
      <c r="O351" s="294">
        <v>1</v>
      </c>
      <c r="P351" s="294" t="s">
        <v>1028</v>
      </c>
      <c r="Q351" s="294">
        <v>1</v>
      </c>
      <c r="R351" s="294">
        <v>1</v>
      </c>
      <c r="S351" s="294">
        <v>1</v>
      </c>
      <c r="T351" s="294">
        <v>1</v>
      </c>
      <c r="U351" s="294">
        <v>1</v>
      </c>
      <c r="V351" s="294">
        <v>1</v>
      </c>
      <c r="W351" s="294">
        <v>1</v>
      </c>
      <c r="X351" s="294">
        <v>1</v>
      </c>
      <c r="Y351" s="294">
        <v>1</v>
      </c>
      <c r="Z351" s="294">
        <v>1</v>
      </c>
      <c r="AA351" s="294">
        <v>1</v>
      </c>
      <c r="AB351" s="294">
        <v>1</v>
      </c>
      <c r="AC351" s="294">
        <v>1</v>
      </c>
      <c r="AD351" s="294">
        <v>1</v>
      </c>
      <c r="AE351" s="294">
        <v>1</v>
      </c>
      <c r="AF351" s="294">
        <v>1</v>
      </c>
      <c r="AG351" s="294">
        <v>1</v>
      </c>
      <c r="AH351" s="294">
        <v>1</v>
      </c>
      <c r="AI351" s="294">
        <v>1</v>
      </c>
      <c r="AJ351" s="294">
        <v>1</v>
      </c>
      <c r="AK351" s="294">
        <v>1</v>
      </c>
    </row>
    <row r="352" spans="1:37" x14ac:dyDescent="0.25">
      <c r="A352" s="323"/>
      <c r="B352" s="316"/>
      <c r="C352" s="173" t="s">
        <v>1263</v>
      </c>
      <c r="D352" s="316"/>
      <c r="E352" s="358"/>
      <c r="F352" s="298"/>
      <c r="G352" s="298"/>
      <c r="H352" s="304"/>
      <c r="I352" s="307"/>
      <c r="J352" s="298"/>
      <c r="K352" s="301"/>
      <c r="L352" s="316"/>
      <c r="M352" s="319"/>
      <c r="N352" s="295"/>
      <c r="O352" s="295"/>
      <c r="P352" s="295"/>
      <c r="Q352" s="295"/>
      <c r="R352" s="295"/>
      <c r="S352" s="295"/>
      <c r="T352" s="295"/>
      <c r="U352" s="295"/>
      <c r="V352" s="295"/>
      <c r="W352" s="295"/>
      <c r="X352" s="295"/>
      <c r="Y352" s="295"/>
      <c r="Z352" s="295"/>
      <c r="AA352" s="295"/>
      <c r="AB352" s="295"/>
      <c r="AC352" s="295"/>
      <c r="AD352" s="295"/>
      <c r="AE352" s="295"/>
      <c r="AF352" s="295"/>
      <c r="AG352" s="295"/>
      <c r="AH352" s="295"/>
      <c r="AI352" s="295"/>
      <c r="AJ352" s="295"/>
      <c r="AK352" s="295"/>
    </row>
    <row r="353" spans="1:37" x14ac:dyDescent="0.25">
      <c r="A353" s="324"/>
      <c r="B353" s="317"/>
      <c r="C353" s="174" t="s">
        <v>1264</v>
      </c>
      <c r="D353" s="317"/>
      <c r="E353" s="359"/>
      <c r="F353" s="299"/>
      <c r="G353" s="299"/>
      <c r="H353" s="305"/>
      <c r="I353" s="308"/>
      <c r="J353" s="299"/>
      <c r="K353" s="302"/>
      <c r="L353" s="317"/>
      <c r="M353" s="320"/>
      <c r="N353" s="296"/>
      <c r="O353" s="296"/>
      <c r="P353" s="296"/>
      <c r="Q353" s="296"/>
      <c r="R353" s="296"/>
      <c r="S353" s="296"/>
      <c r="T353" s="296"/>
      <c r="U353" s="296"/>
      <c r="V353" s="296"/>
      <c r="W353" s="296"/>
      <c r="X353" s="296"/>
      <c r="Y353" s="296"/>
      <c r="Z353" s="296"/>
      <c r="AA353" s="296"/>
      <c r="AB353" s="296"/>
      <c r="AC353" s="296"/>
      <c r="AD353" s="296"/>
      <c r="AE353" s="296"/>
      <c r="AF353" s="296"/>
      <c r="AG353" s="296"/>
      <c r="AH353" s="296"/>
      <c r="AI353" s="296"/>
      <c r="AJ353" s="296"/>
      <c r="AK353" s="296"/>
    </row>
    <row r="354" spans="1:37" x14ac:dyDescent="0.25">
      <c r="A354" s="322">
        <v>218</v>
      </c>
      <c r="B354" s="315" t="s">
        <v>115</v>
      </c>
      <c r="C354" s="172" t="s">
        <v>1262</v>
      </c>
      <c r="D354" s="315" t="s">
        <v>288</v>
      </c>
      <c r="E354" s="357">
        <v>40</v>
      </c>
      <c r="F354" s="297">
        <v>2735</v>
      </c>
      <c r="G354" s="297">
        <v>1368</v>
      </c>
      <c r="H354" s="303">
        <v>0</v>
      </c>
      <c r="I354" s="306">
        <v>0.49981700000000001</v>
      </c>
      <c r="J354" s="297">
        <v>1368</v>
      </c>
      <c r="K354" s="300">
        <v>54720</v>
      </c>
      <c r="L354" s="315" t="s">
        <v>1027</v>
      </c>
      <c r="M354" s="318">
        <v>10</v>
      </c>
      <c r="N354" s="294">
        <v>5</v>
      </c>
      <c r="O354" s="294">
        <v>4</v>
      </c>
      <c r="P354" s="294" t="s">
        <v>1028</v>
      </c>
      <c r="Q354" s="294">
        <v>1</v>
      </c>
      <c r="R354" s="294">
        <v>1</v>
      </c>
      <c r="S354" s="294">
        <v>1</v>
      </c>
      <c r="T354" s="294">
        <v>1</v>
      </c>
      <c r="U354" s="294">
        <v>1</v>
      </c>
      <c r="V354" s="294">
        <v>1</v>
      </c>
      <c r="W354" s="294">
        <v>1</v>
      </c>
      <c r="X354" s="294">
        <v>1</v>
      </c>
      <c r="Y354" s="294">
        <v>1</v>
      </c>
      <c r="Z354" s="294">
        <v>1</v>
      </c>
      <c r="AA354" s="294">
        <v>1</v>
      </c>
      <c r="AB354" s="294">
        <v>1</v>
      </c>
      <c r="AC354" s="294">
        <v>1</v>
      </c>
      <c r="AD354" s="294">
        <v>1</v>
      </c>
      <c r="AE354" s="294">
        <v>1</v>
      </c>
      <c r="AF354" s="294">
        <v>1</v>
      </c>
      <c r="AG354" s="294">
        <v>1</v>
      </c>
      <c r="AH354" s="294">
        <v>1</v>
      </c>
      <c r="AI354" s="294">
        <v>1</v>
      </c>
      <c r="AJ354" s="294">
        <v>1</v>
      </c>
      <c r="AK354" s="294">
        <v>1</v>
      </c>
    </row>
    <row r="355" spans="1:37" x14ac:dyDescent="0.25">
      <c r="A355" s="323"/>
      <c r="B355" s="316"/>
      <c r="C355" s="173" t="s">
        <v>1265</v>
      </c>
      <c r="D355" s="316"/>
      <c r="E355" s="358"/>
      <c r="F355" s="298"/>
      <c r="G355" s="298"/>
      <c r="H355" s="304"/>
      <c r="I355" s="307"/>
      <c r="J355" s="298"/>
      <c r="K355" s="301"/>
      <c r="L355" s="316"/>
      <c r="M355" s="319"/>
      <c r="N355" s="295"/>
      <c r="O355" s="295"/>
      <c r="P355" s="295"/>
      <c r="Q355" s="295"/>
      <c r="R355" s="295"/>
      <c r="S355" s="295"/>
      <c r="T355" s="295"/>
      <c r="U355" s="295"/>
      <c r="V355" s="295"/>
      <c r="W355" s="295"/>
      <c r="X355" s="295"/>
      <c r="Y355" s="295"/>
      <c r="Z355" s="295"/>
      <c r="AA355" s="295"/>
      <c r="AB355" s="295"/>
      <c r="AC355" s="295"/>
      <c r="AD355" s="295"/>
      <c r="AE355" s="295"/>
      <c r="AF355" s="295"/>
      <c r="AG355" s="295"/>
      <c r="AH355" s="295"/>
      <c r="AI355" s="295"/>
      <c r="AJ355" s="295"/>
      <c r="AK355" s="295"/>
    </row>
    <row r="356" spans="1:37" x14ac:dyDescent="0.25">
      <c r="A356" s="323"/>
      <c r="B356" s="316"/>
      <c r="C356" s="173" t="s">
        <v>1266</v>
      </c>
      <c r="D356" s="316"/>
      <c r="E356" s="358"/>
      <c r="F356" s="298"/>
      <c r="G356" s="298"/>
      <c r="H356" s="304"/>
      <c r="I356" s="307"/>
      <c r="J356" s="298"/>
      <c r="K356" s="301"/>
      <c r="L356" s="316"/>
      <c r="M356" s="319"/>
      <c r="N356" s="295"/>
      <c r="O356" s="295"/>
      <c r="P356" s="295"/>
      <c r="Q356" s="295"/>
      <c r="R356" s="295"/>
      <c r="S356" s="295"/>
      <c r="T356" s="295"/>
      <c r="U356" s="295"/>
      <c r="V356" s="295"/>
      <c r="W356" s="295"/>
      <c r="X356" s="295"/>
      <c r="Y356" s="295"/>
      <c r="Z356" s="295"/>
      <c r="AA356" s="295"/>
      <c r="AB356" s="295"/>
      <c r="AC356" s="295"/>
      <c r="AD356" s="295"/>
      <c r="AE356" s="295"/>
      <c r="AF356" s="295"/>
      <c r="AG356" s="295"/>
      <c r="AH356" s="295"/>
      <c r="AI356" s="295"/>
      <c r="AJ356" s="295"/>
      <c r="AK356" s="295"/>
    </row>
    <row r="357" spans="1:37" x14ac:dyDescent="0.25">
      <c r="A357" s="324"/>
      <c r="B357" s="317"/>
      <c r="C357" s="174" t="s">
        <v>1267</v>
      </c>
      <c r="D357" s="317"/>
      <c r="E357" s="359"/>
      <c r="F357" s="299"/>
      <c r="G357" s="299"/>
      <c r="H357" s="305"/>
      <c r="I357" s="308"/>
      <c r="J357" s="299"/>
      <c r="K357" s="302"/>
      <c r="L357" s="317"/>
      <c r="M357" s="320"/>
      <c r="N357" s="296"/>
      <c r="O357" s="296"/>
      <c r="P357" s="296"/>
      <c r="Q357" s="296"/>
      <c r="R357" s="296"/>
      <c r="S357" s="296"/>
      <c r="T357" s="296"/>
      <c r="U357" s="296"/>
      <c r="V357" s="296"/>
      <c r="W357" s="296"/>
      <c r="X357" s="296"/>
      <c r="Y357" s="296"/>
      <c r="Z357" s="296"/>
      <c r="AA357" s="296"/>
      <c r="AB357" s="296"/>
      <c r="AC357" s="296"/>
      <c r="AD357" s="296"/>
      <c r="AE357" s="296"/>
      <c r="AF357" s="296"/>
      <c r="AG357" s="296"/>
      <c r="AH357" s="296"/>
      <c r="AI357" s="296"/>
      <c r="AJ357" s="296"/>
      <c r="AK357" s="296"/>
    </row>
    <row r="358" spans="1:37" x14ac:dyDescent="0.25">
      <c r="A358" s="322">
        <v>251</v>
      </c>
      <c r="B358" s="315" t="s">
        <v>186</v>
      </c>
      <c r="C358" s="180" t="s">
        <v>1268</v>
      </c>
      <c r="D358" s="315" t="s">
        <v>379</v>
      </c>
      <c r="E358" s="357">
        <v>24</v>
      </c>
      <c r="F358" s="297">
        <v>21566</v>
      </c>
      <c r="G358" s="297">
        <v>15254</v>
      </c>
      <c r="H358" s="303">
        <v>0</v>
      </c>
      <c r="I358" s="306">
        <v>0.29268300000000003</v>
      </c>
      <c r="J358" s="297">
        <v>15254</v>
      </c>
      <c r="K358" s="300">
        <v>366096</v>
      </c>
      <c r="L358" s="315" t="s">
        <v>1027</v>
      </c>
      <c r="M358" s="318">
        <v>6</v>
      </c>
      <c r="N358" s="294" t="s">
        <v>1028</v>
      </c>
      <c r="O358" s="294">
        <v>3</v>
      </c>
      <c r="P358" s="294" t="s">
        <v>1028</v>
      </c>
      <c r="Q358" s="294" t="s">
        <v>1028</v>
      </c>
      <c r="R358" s="294" t="s">
        <v>1028</v>
      </c>
      <c r="S358" s="294" t="s">
        <v>1028</v>
      </c>
      <c r="T358" s="294" t="s">
        <v>1028</v>
      </c>
      <c r="U358" s="294" t="s">
        <v>1028</v>
      </c>
      <c r="V358" s="294" t="s">
        <v>1028</v>
      </c>
      <c r="W358" s="294" t="s">
        <v>1028</v>
      </c>
      <c r="X358" s="294" t="s">
        <v>1028</v>
      </c>
      <c r="Y358" s="294" t="s">
        <v>1028</v>
      </c>
      <c r="Z358" s="294" t="s">
        <v>1028</v>
      </c>
      <c r="AA358" s="294">
        <v>3</v>
      </c>
      <c r="AB358" s="294" t="s">
        <v>1028</v>
      </c>
      <c r="AC358" s="294" t="s">
        <v>1028</v>
      </c>
      <c r="AD358" s="294">
        <v>4</v>
      </c>
      <c r="AE358" s="294">
        <v>4</v>
      </c>
      <c r="AF358" s="294" t="s">
        <v>1028</v>
      </c>
      <c r="AG358" s="294" t="s">
        <v>1028</v>
      </c>
      <c r="AH358" s="294" t="s">
        <v>1028</v>
      </c>
      <c r="AI358" s="294" t="s">
        <v>1028</v>
      </c>
      <c r="AJ358" s="294" t="s">
        <v>1028</v>
      </c>
      <c r="AK358" s="294">
        <v>4</v>
      </c>
    </row>
    <row r="359" spans="1:37" x14ac:dyDescent="0.25">
      <c r="A359" s="324"/>
      <c r="B359" s="317"/>
      <c r="C359" s="182" t="s">
        <v>1269</v>
      </c>
      <c r="D359" s="317"/>
      <c r="E359" s="359"/>
      <c r="F359" s="299"/>
      <c r="G359" s="299"/>
      <c r="H359" s="305"/>
      <c r="I359" s="308"/>
      <c r="J359" s="299"/>
      <c r="K359" s="302"/>
      <c r="L359" s="317"/>
      <c r="M359" s="320"/>
      <c r="N359" s="296"/>
      <c r="O359" s="296"/>
      <c r="P359" s="296"/>
      <c r="Q359" s="296"/>
      <c r="R359" s="296"/>
      <c r="S359" s="296"/>
      <c r="T359" s="296"/>
      <c r="U359" s="296"/>
      <c r="V359" s="296"/>
      <c r="W359" s="296"/>
      <c r="X359" s="296"/>
      <c r="Y359" s="296"/>
      <c r="Z359" s="296"/>
      <c r="AA359" s="296"/>
      <c r="AB359" s="296"/>
      <c r="AC359" s="296"/>
      <c r="AD359" s="296"/>
      <c r="AE359" s="296"/>
      <c r="AF359" s="296"/>
      <c r="AG359" s="296"/>
      <c r="AH359" s="296"/>
      <c r="AI359" s="296"/>
      <c r="AJ359" s="296"/>
      <c r="AK359" s="296"/>
    </row>
    <row r="360" spans="1:37" x14ac:dyDescent="0.25">
      <c r="A360" s="322">
        <v>255</v>
      </c>
      <c r="B360" s="315" t="s">
        <v>116</v>
      </c>
      <c r="C360" s="180" t="s">
        <v>1270</v>
      </c>
      <c r="D360" s="315" t="s">
        <v>288</v>
      </c>
      <c r="E360" s="357">
        <v>14</v>
      </c>
      <c r="F360" s="297">
        <v>44184</v>
      </c>
      <c r="G360" s="297">
        <v>27878</v>
      </c>
      <c r="H360" s="303">
        <v>0</v>
      </c>
      <c r="I360" s="306">
        <v>0.36904799999999999</v>
      </c>
      <c r="J360" s="297">
        <v>27878</v>
      </c>
      <c r="K360" s="300">
        <v>390292</v>
      </c>
      <c r="L360" s="315" t="s">
        <v>1027</v>
      </c>
      <c r="M360" s="318">
        <v>10</v>
      </c>
      <c r="N360" s="294">
        <v>3</v>
      </c>
      <c r="O360" s="294" t="s">
        <v>1028</v>
      </c>
      <c r="P360" s="294" t="s">
        <v>1028</v>
      </c>
      <c r="Q360" s="294" t="s">
        <v>1028</v>
      </c>
      <c r="R360" s="294">
        <v>1</v>
      </c>
      <c r="S360" s="294" t="s">
        <v>1028</v>
      </c>
      <c r="T360" s="294" t="s">
        <v>1028</v>
      </c>
      <c r="U360" s="294" t="s">
        <v>1028</v>
      </c>
      <c r="V360" s="294" t="s">
        <v>1028</v>
      </c>
      <c r="W360" s="294" t="s">
        <v>1028</v>
      </c>
      <c r="X360" s="294" t="s">
        <v>1028</v>
      </c>
      <c r="Y360" s="294" t="s">
        <v>1028</v>
      </c>
      <c r="Z360" s="294" t="s">
        <v>1028</v>
      </c>
      <c r="AA360" s="294" t="s">
        <v>1028</v>
      </c>
      <c r="AB360" s="294" t="s">
        <v>1028</v>
      </c>
      <c r="AC360" s="294" t="s">
        <v>1028</v>
      </c>
      <c r="AD360" s="294" t="s">
        <v>1028</v>
      </c>
      <c r="AE360" s="294" t="s">
        <v>1028</v>
      </c>
      <c r="AF360" s="294" t="s">
        <v>1028</v>
      </c>
      <c r="AG360" s="294" t="s">
        <v>1028</v>
      </c>
      <c r="AH360" s="294" t="s">
        <v>1028</v>
      </c>
      <c r="AI360" s="294" t="s">
        <v>1028</v>
      </c>
      <c r="AJ360" s="294" t="s">
        <v>1028</v>
      </c>
      <c r="AK360" s="294" t="s">
        <v>1028</v>
      </c>
    </row>
    <row r="361" spans="1:37" x14ac:dyDescent="0.25">
      <c r="A361" s="323"/>
      <c r="B361" s="316"/>
      <c r="C361" s="181" t="s">
        <v>1271</v>
      </c>
      <c r="D361" s="316"/>
      <c r="E361" s="358"/>
      <c r="F361" s="298"/>
      <c r="G361" s="298"/>
      <c r="H361" s="304"/>
      <c r="I361" s="307"/>
      <c r="J361" s="298"/>
      <c r="K361" s="301"/>
      <c r="L361" s="316"/>
      <c r="M361" s="319"/>
      <c r="N361" s="295"/>
      <c r="O361" s="295"/>
      <c r="P361" s="295"/>
      <c r="Q361" s="295"/>
      <c r="R361" s="295"/>
      <c r="S361" s="295"/>
      <c r="T361" s="295"/>
      <c r="U361" s="295"/>
      <c r="V361" s="295"/>
      <c r="W361" s="295"/>
      <c r="X361" s="295"/>
      <c r="Y361" s="295"/>
      <c r="Z361" s="295"/>
      <c r="AA361" s="295"/>
      <c r="AB361" s="295"/>
      <c r="AC361" s="295"/>
      <c r="AD361" s="295"/>
      <c r="AE361" s="295"/>
      <c r="AF361" s="295"/>
      <c r="AG361" s="295"/>
      <c r="AH361" s="295"/>
      <c r="AI361" s="295"/>
      <c r="AJ361" s="295"/>
      <c r="AK361" s="295"/>
    </row>
    <row r="362" spans="1:37" x14ac:dyDescent="0.25">
      <c r="A362" s="323"/>
      <c r="B362" s="316"/>
      <c r="C362" s="181" t="s">
        <v>1272</v>
      </c>
      <c r="D362" s="316"/>
      <c r="E362" s="358"/>
      <c r="F362" s="298"/>
      <c r="G362" s="298"/>
      <c r="H362" s="304"/>
      <c r="I362" s="307"/>
      <c r="J362" s="298"/>
      <c r="K362" s="301"/>
      <c r="L362" s="316"/>
      <c r="M362" s="319"/>
      <c r="N362" s="295"/>
      <c r="O362" s="295"/>
      <c r="P362" s="295"/>
      <c r="Q362" s="295"/>
      <c r="R362" s="295"/>
      <c r="S362" s="295"/>
      <c r="T362" s="295"/>
      <c r="U362" s="295"/>
      <c r="V362" s="295"/>
      <c r="W362" s="295"/>
      <c r="X362" s="295"/>
      <c r="Y362" s="295"/>
      <c r="Z362" s="295"/>
      <c r="AA362" s="295"/>
      <c r="AB362" s="295"/>
      <c r="AC362" s="295"/>
      <c r="AD362" s="295"/>
      <c r="AE362" s="295"/>
      <c r="AF362" s="295"/>
      <c r="AG362" s="295"/>
      <c r="AH362" s="295"/>
      <c r="AI362" s="295"/>
      <c r="AJ362" s="295"/>
      <c r="AK362" s="295"/>
    </row>
    <row r="363" spans="1:37" x14ac:dyDescent="0.25">
      <c r="A363" s="324"/>
      <c r="B363" s="317"/>
      <c r="C363" s="182" t="s">
        <v>1273</v>
      </c>
      <c r="D363" s="317"/>
      <c r="E363" s="359"/>
      <c r="F363" s="299"/>
      <c r="G363" s="299"/>
      <c r="H363" s="305"/>
      <c r="I363" s="308"/>
      <c r="J363" s="299"/>
      <c r="K363" s="302"/>
      <c r="L363" s="317"/>
      <c r="M363" s="320"/>
      <c r="N363" s="296"/>
      <c r="O363" s="296"/>
      <c r="P363" s="296"/>
      <c r="Q363" s="296"/>
      <c r="R363" s="296"/>
      <c r="S363" s="296"/>
      <c r="T363" s="296"/>
      <c r="U363" s="296"/>
      <c r="V363" s="296"/>
      <c r="W363" s="296"/>
      <c r="X363" s="296"/>
      <c r="Y363" s="296"/>
      <c r="Z363" s="296"/>
      <c r="AA363" s="296"/>
      <c r="AB363" s="296"/>
      <c r="AC363" s="296"/>
      <c r="AD363" s="296"/>
      <c r="AE363" s="296"/>
      <c r="AF363" s="296"/>
      <c r="AG363" s="296"/>
      <c r="AH363" s="296"/>
      <c r="AI363" s="296"/>
      <c r="AJ363" s="296"/>
      <c r="AK363" s="296"/>
    </row>
    <row r="364" spans="1:37" x14ac:dyDescent="0.25">
      <c r="A364" s="322">
        <v>257</v>
      </c>
      <c r="B364" s="315" t="s">
        <v>146</v>
      </c>
      <c r="C364" s="180" t="s">
        <v>1274</v>
      </c>
      <c r="D364" s="315" t="s">
        <v>288</v>
      </c>
      <c r="E364" s="357">
        <v>11</v>
      </c>
      <c r="F364" s="297">
        <v>56598</v>
      </c>
      <c r="G364" s="297">
        <v>17884</v>
      </c>
      <c r="H364" s="303">
        <v>0</v>
      </c>
      <c r="I364" s="306">
        <v>0.68401699999999999</v>
      </c>
      <c r="J364" s="297">
        <v>17884</v>
      </c>
      <c r="K364" s="300">
        <v>196724</v>
      </c>
      <c r="L364" s="315" t="s">
        <v>1027</v>
      </c>
      <c r="M364" s="318">
        <v>5</v>
      </c>
      <c r="N364" s="294">
        <v>2</v>
      </c>
      <c r="O364" s="294" t="s">
        <v>1028</v>
      </c>
      <c r="P364" s="294" t="s">
        <v>1028</v>
      </c>
      <c r="Q364" s="294" t="s">
        <v>1028</v>
      </c>
      <c r="R364" s="294">
        <v>1</v>
      </c>
      <c r="S364" s="294">
        <v>1</v>
      </c>
      <c r="T364" s="294" t="s">
        <v>1028</v>
      </c>
      <c r="U364" s="294" t="s">
        <v>1028</v>
      </c>
      <c r="V364" s="294" t="s">
        <v>1028</v>
      </c>
      <c r="W364" s="294" t="s">
        <v>1028</v>
      </c>
      <c r="X364" s="294" t="s">
        <v>1028</v>
      </c>
      <c r="Y364" s="294" t="s">
        <v>1028</v>
      </c>
      <c r="Z364" s="294" t="s">
        <v>1028</v>
      </c>
      <c r="AA364" s="294" t="s">
        <v>1028</v>
      </c>
      <c r="AB364" s="294" t="s">
        <v>1028</v>
      </c>
      <c r="AC364" s="294" t="s">
        <v>1028</v>
      </c>
      <c r="AD364" s="294">
        <v>1</v>
      </c>
      <c r="AE364" s="294">
        <v>1</v>
      </c>
      <c r="AF364" s="294" t="s">
        <v>1028</v>
      </c>
      <c r="AG364" s="294" t="s">
        <v>1028</v>
      </c>
      <c r="AH364" s="294" t="s">
        <v>1028</v>
      </c>
      <c r="AI364" s="294" t="s">
        <v>1028</v>
      </c>
      <c r="AJ364" s="294" t="s">
        <v>1028</v>
      </c>
      <c r="AK364" s="294" t="s">
        <v>1028</v>
      </c>
    </row>
    <row r="365" spans="1:37" x14ac:dyDescent="0.25">
      <c r="A365" s="323"/>
      <c r="B365" s="316"/>
      <c r="C365" s="181" t="s">
        <v>1275</v>
      </c>
      <c r="D365" s="316"/>
      <c r="E365" s="358"/>
      <c r="F365" s="298"/>
      <c r="G365" s="298"/>
      <c r="H365" s="304"/>
      <c r="I365" s="307"/>
      <c r="J365" s="298"/>
      <c r="K365" s="301"/>
      <c r="L365" s="316"/>
      <c r="M365" s="319"/>
      <c r="N365" s="295"/>
      <c r="O365" s="295"/>
      <c r="P365" s="295"/>
      <c r="Q365" s="295"/>
      <c r="R365" s="295"/>
      <c r="S365" s="295"/>
      <c r="T365" s="295"/>
      <c r="U365" s="295"/>
      <c r="V365" s="295"/>
      <c r="W365" s="295"/>
      <c r="X365" s="295"/>
      <c r="Y365" s="295"/>
      <c r="Z365" s="295"/>
      <c r="AA365" s="295"/>
      <c r="AB365" s="295"/>
      <c r="AC365" s="295"/>
      <c r="AD365" s="295"/>
      <c r="AE365" s="295"/>
      <c r="AF365" s="295"/>
      <c r="AG365" s="295"/>
      <c r="AH365" s="295"/>
      <c r="AI365" s="295"/>
      <c r="AJ365" s="295"/>
      <c r="AK365" s="295"/>
    </row>
    <row r="366" spans="1:37" x14ac:dyDescent="0.25">
      <c r="A366" s="323"/>
      <c r="B366" s="316"/>
      <c r="C366" s="181" t="s">
        <v>1272</v>
      </c>
      <c r="D366" s="316"/>
      <c r="E366" s="358"/>
      <c r="F366" s="298"/>
      <c r="G366" s="298"/>
      <c r="H366" s="304"/>
      <c r="I366" s="307"/>
      <c r="J366" s="298"/>
      <c r="K366" s="301"/>
      <c r="L366" s="316"/>
      <c r="M366" s="319"/>
      <c r="N366" s="295"/>
      <c r="O366" s="295"/>
      <c r="P366" s="295"/>
      <c r="Q366" s="295"/>
      <c r="R366" s="295"/>
      <c r="S366" s="295"/>
      <c r="T366" s="295"/>
      <c r="U366" s="295"/>
      <c r="V366" s="295"/>
      <c r="W366" s="295"/>
      <c r="X366" s="295"/>
      <c r="Y366" s="295"/>
      <c r="Z366" s="295"/>
      <c r="AA366" s="295"/>
      <c r="AB366" s="295"/>
      <c r="AC366" s="295"/>
      <c r="AD366" s="295"/>
      <c r="AE366" s="295"/>
      <c r="AF366" s="295"/>
      <c r="AG366" s="295"/>
      <c r="AH366" s="295"/>
      <c r="AI366" s="295"/>
      <c r="AJ366" s="295"/>
      <c r="AK366" s="295"/>
    </row>
    <row r="367" spans="1:37" x14ac:dyDescent="0.25">
      <c r="A367" s="324"/>
      <c r="B367" s="317"/>
      <c r="C367" s="182" t="s">
        <v>1273</v>
      </c>
      <c r="D367" s="317"/>
      <c r="E367" s="359"/>
      <c r="F367" s="299"/>
      <c r="G367" s="299"/>
      <c r="H367" s="305"/>
      <c r="I367" s="308"/>
      <c r="J367" s="299"/>
      <c r="K367" s="302"/>
      <c r="L367" s="317"/>
      <c r="M367" s="320"/>
      <c r="N367" s="296"/>
      <c r="O367" s="296"/>
      <c r="P367" s="296"/>
      <c r="Q367" s="296"/>
      <c r="R367" s="296"/>
      <c r="S367" s="296"/>
      <c r="T367" s="296"/>
      <c r="U367" s="296"/>
      <c r="V367" s="296"/>
      <c r="W367" s="296"/>
      <c r="X367" s="296"/>
      <c r="Y367" s="296"/>
      <c r="Z367" s="296"/>
      <c r="AA367" s="296"/>
      <c r="AB367" s="296"/>
      <c r="AC367" s="296"/>
      <c r="AD367" s="296"/>
      <c r="AE367" s="296"/>
      <c r="AF367" s="296"/>
      <c r="AG367" s="296"/>
      <c r="AH367" s="296"/>
      <c r="AI367" s="296"/>
      <c r="AJ367" s="296"/>
      <c r="AK367" s="296"/>
    </row>
    <row r="368" spans="1:37" x14ac:dyDescent="0.25">
      <c r="A368" s="322">
        <v>259</v>
      </c>
      <c r="B368" s="315" t="s">
        <v>147</v>
      </c>
      <c r="C368" s="180" t="s">
        <v>1276</v>
      </c>
      <c r="D368" s="315" t="s">
        <v>288</v>
      </c>
      <c r="E368" s="357">
        <v>46</v>
      </c>
      <c r="F368" s="297">
        <v>2420</v>
      </c>
      <c r="G368" s="297">
        <v>671</v>
      </c>
      <c r="H368" s="303">
        <v>0</v>
      </c>
      <c r="I368" s="306">
        <v>0.72272700000000001</v>
      </c>
      <c r="J368" s="297">
        <v>671</v>
      </c>
      <c r="K368" s="300">
        <v>30866</v>
      </c>
      <c r="L368" s="315" t="s">
        <v>1027</v>
      </c>
      <c r="M368" s="318" t="s">
        <v>1138</v>
      </c>
      <c r="N368" s="294" t="s">
        <v>1028</v>
      </c>
      <c r="O368" s="294">
        <v>1</v>
      </c>
      <c r="P368" s="294" t="s">
        <v>1028</v>
      </c>
      <c r="Q368" s="294">
        <v>5</v>
      </c>
      <c r="R368" s="294">
        <v>2</v>
      </c>
      <c r="S368" s="294">
        <v>2</v>
      </c>
      <c r="T368" s="294">
        <v>2</v>
      </c>
      <c r="U368" s="294">
        <v>2</v>
      </c>
      <c r="V368" s="294">
        <v>2</v>
      </c>
      <c r="W368" s="294">
        <v>2</v>
      </c>
      <c r="X368" s="294">
        <v>2</v>
      </c>
      <c r="Y368" s="294">
        <v>2</v>
      </c>
      <c r="Z368" s="294">
        <v>2</v>
      </c>
      <c r="AA368" s="294">
        <v>2</v>
      </c>
      <c r="AB368" s="294">
        <v>2</v>
      </c>
      <c r="AC368" s="294">
        <v>2</v>
      </c>
      <c r="AD368" s="294">
        <v>2</v>
      </c>
      <c r="AE368" s="294">
        <v>2</v>
      </c>
      <c r="AF368" s="294">
        <v>2</v>
      </c>
      <c r="AG368" s="294">
        <v>2</v>
      </c>
      <c r="AH368" s="294">
        <v>2</v>
      </c>
      <c r="AI368" s="294">
        <v>2</v>
      </c>
      <c r="AJ368" s="294">
        <v>2</v>
      </c>
      <c r="AK368" s="294">
        <v>2</v>
      </c>
    </row>
    <row r="369" spans="1:37" x14ac:dyDescent="0.25">
      <c r="A369" s="323"/>
      <c r="B369" s="316"/>
      <c r="C369" s="181" t="s">
        <v>1277</v>
      </c>
      <c r="D369" s="316"/>
      <c r="E369" s="358"/>
      <c r="F369" s="298"/>
      <c r="G369" s="298"/>
      <c r="H369" s="304"/>
      <c r="I369" s="307"/>
      <c r="J369" s="298"/>
      <c r="K369" s="301"/>
      <c r="L369" s="316"/>
      <c r="M369" s="319"/>
      <c r="N369" s="295"/>
      <c r="O369" s="295"/>
      <c r="P369" s="295"/>
      <c r="Q369" s="295"/>
      <c r="R369" s="295"/>
      <c r="S369" s="295"/>
      <c r="T369" s="295"/>
      <c r="U369" s="295"/>
      <c r="V369" s="295"/>
      <c r="W369" s="295"/>
      <c r="X369" s="295"/>
      <c r="Y369" s="295"/>
      <c r="Z369" s="295"/>
      <c r="AA369" s="295"/>
      <c r="AB369" s="295"/>
      <c r="AC369" s="295"/>
      <c r="AD369" s="295"/>
      <c r="AE369" s="295"/>
      <c r="AF369" s="295"/>
      <c r="AG369" s="295"/>
      <c r="AH369" s="295"/>
      <c r="AI369" s="295"/>
      <c r="AJ369" s="295"/>
      <c r="AK369" s="295"/>
    </row>
    <row r="370" spans="1:37" x14ac:dyDescent="0.25">
      <c r="A370" s="323"/>
      <c r="B370" s="316"/>
      <c r="C370" s="181" t="s">
        <v>1278</v>
      </c>
      <c r="D370" s="316"/>
      <c r="E370" s="358"/>
      <c r="F370" s="298"/>
      <c r="G370" s="298"/>
      <c r="H370" s="304"/>
      <c r="I370" s="307"/>
      <c r="J370" s="298"/>
      <c r="K370" s="301"/>
      <c r="L370" s="316"/>
      <c r="M370" s="319"/>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row>
    <row r="371" spans="1:37" x14ac:dyDescent="0.25">
      <c r="A371" s="323"/>
      <c r="B371" s="316"/>
      <c r="C371" s="181" t="s">
        <v>1279</v>
      </c>
      <c r="D371" s="316"/>
      <c r="E371" s="358"/>
      <c r="F371" s="298"/>
      <c r="G371" s="298"/>
      <c r="H371" s="304"/>
      <c r="I371" s="307"/>
      <c r="J371" s="298"/>
      <c r="K371" s="301"/>
      <c r="L371" s="316"/>
      <c r="M371" s="319"/>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row>
    <row r="372" spans="1:37" x14ac:dyDescent="0.25">
      <c r="A372" s="323"/>
      <c r="B372" s="316"/>
      <c r="C372" s="181" t="s">
        <v>1050</v>
      </c>
      <c r="D372" s="316"/>
      <c r="E372" s="358"/>
      <c r="F372" s="298"/>
      <c r="G372" s="298"/>
      <c r="H372" s="304"/>
      <c r="I372" s="307"/>
      <c r="J372" s="298"/>
      <c r="K372" s="301"/>
      <c r="L372" s="316"/>
      <c r="M372" s="319"/>
      <c r="N372" s="295"/>
      <c r="O372" s="295"/>
      <c r="P372" s="295"/>
      <c r="Q372" s="295"/>
      <c r="R372" s="295"/>
      <c r="S372" s="295"/>
      <c r="T372" s="295"/>
      <c r="U372" s="295"/>
      <c r="V372" s="295"/>
      <c r="W372" s="295"/>
      <c r="X372" s="295"/>
      <c r="Y372" s="295"/>
      <c r="Z372" s="295"/>
      <c r="AA372" s="295"/>
      <c r="AB372" s="295"/>
      <c r="AC372" s="295"/>
      <c r="AD372" s="295"/>
      <c r="AE372" s="295"/>
      <c r="AF372" s="295"/>
      <c r="AG372" s="295"/>
      <c r="AH372" s="295"/>
      <c r="AI372" s="295"/>
      <c r="AJ372" s="295"/>
      <c r="AK372" s="295"/>
    </row>
    <row r="373" spans="1:37" x14ac:dyDescent="0.25">
      <c r="A373" s="324"/>
      <c r="B373" s="317"/>
      <c r="C373" s="182" t="s">
        <v>1280</v>
      </c>
      <c r="D373" s="317"/>
      <c r="E373" s="359"/>
      <c r="F373" s="299"/>
      <c r="G373" s="299"/>
      <c r="H373" s="305"/>
      <c r="I373" s="308"/>
      <c r="J373" s="299"/>
      <c r="K373" s="302"/>
      <c r="L373" s="317"/>
      <c r="M373" s="320"/>
      <c r="N373" s="296"/>
      <c r="O373" s="296"/>
      <c r="P373" s="296"/>
      <c r="Q373" s="296"/>
      <c r="R373" s="296"/>
      <c r="S373" s="296"/>
      <c r="T373" s="296"/>
      <c r="U373" s="296"/>
      <c r="V373" s="296"/>
      <c r="W373" s="296"/>
      <c r="X373" s="296"/>
      <c r="Y373" s="296"/>
      <c r="Z373" s="296"/>
      <c r="AA373" s="296"/>
      <c r="AB373" s="296"/>
      <c r="AC373" s="296"/>
      <c r="AD373" s="296"/>
      <c r="AE373" s="296"/>
      <c r="AF373" s="296"/>
      <c r="AG373" s="296"/>
      <c r="AH373" s="296"/>
      <c r="AI373" s="296"/>
      <c r="AJ373" s="296"/>
      <c r="AK373" s="296"/>
    </row>
    <row r="374" spans="1:37" x14ac:dyDescent="0.25">
      <c r="A374" s="322">
        <v>260</v>
      </c>
      <c r="B374" s="315" t="s">
        <v>117</v>
      </c>
      <c r="C374" s="180" t="s">
        <v>1276</v>
      </c>
      <c r="D374" s="315" t="s">
        <v>288</v>
      </c>
      <c r="E374" s="357">
        <v>10</v>
      </c>
      <c r="F374" s="297">
        <v>8995</v>
      </c>
      <c r="G374" s="297">
        <v>3252</v>
      </c>
      <c r="H374" s="303">
        <v>0</v>
      </c>
      <c r="I374" s="306">
        <v>0.63846599999999998</v>
      </c>
      <c r="J374" s="297">
        <v>3252</v>
      </c>
      <c r="K374" s="300">
        <v>32520</v>
      </c>
      <c r="L374" s="315" t="s">
        <v>1027</v>
      </c>
      <c r="M374" s="318">
        <v>6</v>
      </c>
      <c r="N374" s="294">
        <v>4</v>
      </c>
      <c r="O374" s="294" t="s">
        <v>1028</v>
      </c>
      <c r="P374" s="294" t="s">
        <v>1028</v>
      </c>
      <c r="Q374" s="294" t="s">
        <v>1028</v>
      </c>
      <c r="R374" s="294" t="s">
        <v>1028</v>
      </c>
      <c r="S374" s="294" t="s">
        <v>1028</v>
      </c>
      <c r="T374" s="294" t="s">
        <v>1028</v>
      </c>
      <c r="U374" s="294" t="s">
        <v>1028</v>
      </c>
      <c r="V374" s="294" t="s">
        <v>1028</v>
      </c>
      <c r="W374" s="294" t="s">
        <v>1028</v>
      </c>
      <c r="X374" s="294" t="s">
        <v>1028</v>
      </c>
      <c r="Y374" s="294" t="s">
        <v>1028</v>
      </c>
      <c r="Z374" s="294" t="s">
        <v>1028</v>
      </c>
      <c r="AA374" s="294" t="s">
        <v>1028</v>
      </c>
      <c r="AB374" s="294" t="s">
        <v>1028</v>
      </c>
      <c r="AC374" s="294" t="s">
        <v>1028</v>
      </c>
      <c r="AD374" s="294" t="s">
        <v>1028</v>
      </c>
      <c r="AE374" s="294" t="s">
        <v>1028</v>
      </c>
      <c r="AF374" s="294" t="s">
        <v>1028</v>
      </c>
      <c r="AG374" s="294" t="s">
        <v>1028</v>
      </c>
      <c r="AH374" s="294" t="s">
        <v>1028</v>
      </c>
      <c r="AI374" s="294" t="s">
        <v>1028</v>
      </c>
      <c r="AJ374" s="294" t="s">
        <v>1028</v>
      </c>
      <c r="AK374" s="294" t="s">
        <v>1028</v>
      </c>
    </row>
    <row r="375" spans="1:37" x14ac:dyDescent="0.25">
      <c r="A375" s="323"/>
      <c r="B375" s="316"/>
      <c r="C375" s="181" t="s">
        <v>1277</v>
      </c>
      <c r="D375" s="316"/>
      <c r="E375" s="358"/>
      <c r="F375" s="298"/>
      <c r="G375" s="298"/>
      <c r="H375" s="304"/>
      <c r="I375" s="307"/>
      <c r="J375" s="298"/>
      <c r="K375" s="301"/>
      <c r="L375" s="316"/>
      <c r="M375" s="319"/>
      <c r="N375" s="295"/>
      <c r="O375" s="295"/>
      <c r="P375" s="295"/>
      <c r="Q375" s="295"/>
      <c r="R375" s="295"/>
      <c r="S375" s="295"/>
      <c r="T375" s="295"/>
      <c r="U375" s="295"/>
      <c r="V375" s="295"/>
      <c r="W375" s="295"/>
      <c r="X375" s="295"/>
      <c r="Y375" s="295"/>
      <c r="Z375" s="295"/>
      <c r="AA375" s="295"/>
      <c r="AB375" s="295"/>
      <c r="AC375" s="295"/>
      <c r="AD375" s="295"/>
      <c r="AE375" s="295"/>
      <c r="AF375" s="295"/>
      <c r="AG375" s="295"/>
      <c r="AH375" s="295"/>
      <c r="AI375" s="295"/>
      <c r="AJ375" s="295"/>
      <c r="AK375" s="295"/>
    </row>
    <row r="376" spans="1:37" x14ac:dyDescent="0.25">
      <c r="A376" s="323"/>
      <c r="B376" s="316"/>
      <c r="C376" s="181" t="s">
        <v>1278</v>
      </c>
      <c r="D376" s="316"/>
      <c r="E376" s="358"/>
      <c r="F376" s="298"/>
      <c r="G376" s="298"/>
      <c r="H376" s="304"/>
      <c r="I376" s="307"/>
      <c r="J376" s="298"/>
      <c r="K376" s="301"/>
      <c r="L376" s="316"/>
      <c r="M376" s="319"/>
      <c r="N376" s="295"/>
      <c r="O376" s="295"/>
      <c r="P376" s="295"/>
      <c r="Q376" s="295"/>
      <c r="R376" s="295"/>
      <c r="S376" s="295"/>
      <c r="T376" s="295"/>
      <c r="U376" s="295"/>
      <c r="V376" s="295"/>
      <c r="W376" s="295"/>
      <c r="X376" s="295"/>
      <c r="Y376" s="295"/>
      <c r="Z376" s="295"/>
      <c r="AA376" s="295"/>
      <c r="AB376" s="295"/>
      <c r="AC376" s="295"/>
      <c r="AD376" s="295"/>
      <c r="AE376" s="295"/>
      <c r="AF376" s="295"/>
      <c r="AG376" s="295"/>
      <c r="AH376" s="295"/>
      <c r="AI376" s="295"/>
      <c r="AJ376" s="295"/>
      <c r="AK376" s="295"/>
    </row>
    <row r="377" spans="1:37" x14ac:dyDescent="0.25">
      <c r="A377" s="323"/>
      <c r="B377" s="316"/>
      <c r="C377" s="181" t="s">
        <v>1279</v>
      </c>
      <c r="D377" s="316"/>
      <c r="E377" s="358"/>
      <c r="F377" s="298"/>
      <c r="G377" s="298"/>
      <c r="H377" s="304"/>
      <c r="I377" s="307"/>
      <c r="J377" s="298"/>
      <c r="K377" s="301"/>
      <c r="L377" s="316"/>
      <c r="M377" s="319"/>
      <c r="N377" s="295"/>
      <c r="O377" s="295"/>
      <c r="P377" s="295"/>
      <c r="Q377" s="295"/>
      <c r="R377" s="295"/>
      <c r="S377" s="295"/>
      <c r="T377" s="295"/>
      <c r="U377" s="295"/>
      <c r="V377" s="295"/>
      <c r="W377" s="295"/>
      <c r="X377" s="295"/>
      <c r="Y377" s="295"/>
      <c r="Z377" s="295"/>
      <c r="AA377" s="295"/>
      <c r="AB377" s="295"/>
      <c r="AC377" s="295"/>
      <c r="AD377" s="295"/>
      <c r="AE377" s="295"/>
      <c r="AF377" s="295"/>
      <c r="AG377" s="295"/>
      <c r="AH377" s="295"/>
      <c r="AI377" s="295"/>
      <c r="AJ377" s="295"/>
      <c r="AK377" s="295"/>
    </row>
    <row r="378" spans="1:37" x14ac:dyDescent="0.25">
      <c r="A378" s="323"/>
      <c r="B378" s="316"/>
      <c r="C378" s="181" t="s">
        <v>1050</v>
      </c>
      <c r="D378" s="316"/>
      <c r="E378" s="358"/>
      <c r="F378" s="298"/>
      <c r="G378" s="298"/>
      <c r="H378" s="304"/>
      <c r="I378" s="307"/>
      <c r="J378" s="298"/>
      <c r="K378" s="301"/>
      <c r="L378" s="316"/>
      <c r="M378" s="319"/>
      <c r="N378" s="295"/>
      <c r="O378" s="295"/>
      <c r="P378" s="295"/>
      <c r="Q378" s="295"/>
      <c r="R378" s="295"/>
      <c r="S378" s="295"/>
      <c r="T378" s="295"/>
      <c r="U378" s="295"/>
      <c r="V378" s="295"/>
      <c r="W378" s="295"/>
      <c r="X378" s="295"/>
      <c r="Y378" s="295"/>
      <c r="Z378" s="295"/>
      <c r="AA378" s="295"/>
      <c r="AB378" s="295"/>
      <c r="AC378" s="295"/>
      <c r="AD378" s="295"/>
      <c r="AE378" s="295"/>
      <c r="AF378" s="295"/>
      <c r="AG378" s="295"/>
      <c r="AH378" s="295"/>
      <c r="AI378" s="295"/>
      <c r="AJ378" s="295"/>
      <c r="AK378" s="295"/>
    </row>
    <row r="379" spans="1:37" x14ac:dyDescent="0.25">
      <c r="A379" s="324"/>
      <c r="B379" s="317"/>
      <c r="C379" s="182" t="s">
        <v>1280</v>
      </c>
      <c r="D379" s="317"/>
      <c r="E379" s="359"/>
      <c r="F379" s="299"/>
      <c r="G379" s="299"/>
      <c r="H379" s="305"/>
      <c r="I379" s="308"/>
      <c r="J379" s="299"/>
      <c r="K379" s="302"/>
      <c r="L379" s="317"/>
      <c r="M379" s="320"/>
      <c r="N379" s="296"/>
      <c r="O379" s="296"/>
      <c r="P379" s="296"/>
      <c r="Q379" s="296"/>
      <c r="R379" s="296"/>
      <c r="S379" s="296"/>
      <c r="T379" s="296"/>
      <c r="U379" s="296"/>
      <c r="V379" s="296"/>
      <c r="W379" s="296"/>
      <c r="X379" s="296"/>
      <c r="Y379" s="296"/>
      <c r="Z379" s="296"/>
      <c r="AA379" s="296"/>
      <c r="AB379" s="296"/>
      <c r="AC379" s="296"/>
      <c r="AD379" s="296"/>
      <c r="AE379" s="296"/>
      <c r="AF379" s="296"/>
      <c r="AG379" s="296"/>
      <c r="AH379" s="296"/>
      <c r="AI379" s="296"/>
      <c r="AJ379" s="296"/>
      <c r="AK379" s="296"/>
    </row>
    <row r="380" spans="1:37" x14ac:dyDescent="0.25">
      <c r="A380" s="322">
        <v>265</v>
      </c>
      <c r="B380" s="315" t="s">
        <v>148</v>
      </c>
      <c r="C380" s="180" t="s">
        <v>1281</v>
      </c>
      <c r="D380" s="315" t="s">
        <v>697</v>
      </c>
      <c r="E380" s="357">
        <v>1</v>
      </c>
      <c r="F380" s="297">
        <v>2998</v>
      </c>
      <c r="G380" s="297">
        <v>756</v>
      </c>
      <c r="H380" s="303">
        <v>0</v>
      </c>
      <c r="I380" s="306">
        <v>0.74783200000000005</v>
      </c>
      <c r="J380" s="297">
        <v>756</v>
      </c>
      <c r="K380" s="300">
        <v>756</v>
      </c>
      <c r="L380" s="315" t="s">
        <v>1027</v>
      </c>
      <c r="M380" s="318">
        <v>1</v>
      </c>
      <c r="N380" s="294" t="s">
        <v>1028</v>
      </c>
      <c r="O380" s="294" t="s">
        <v>1028</v>
      </c>
      <c r="P380" s="294" t="s">
        <v>1028</v>
      </c>
      <c r="Q380" s="294" t="s">
        <v>1028</v>
      </c>
      <c r="R380" s="294" t="s">
        <v>1028</v>
      </c>
      <c r="S380" s="294" t="s">
        <v>1028</v>
      </c>
      <c r="T380" s="294" t="s">
        <v>1028</v>
      </c>
      <c r="U380" s="294" t="s">
        <v>1028</v>
      </c>
      <c r="V380" s="294" t="s">
        <v>1028</v>
      </c>
      <c r="W380" s="294" t="s">
        <v>1028</v>
      </c>
      <c r="X380" s="294" t="s">
        <v>1028</v>
      </c>
      <c r="Y380" s="294" t="s">
        <v>1028</v>
      </c>
      <c r="Z380" s="294" t="s">
        <v>1028</v>
      </c>
      <c r="AA380" s="294" t="s">
        <v>1028</v>
      </c>
      <c r="AB380" s="294" t="s">
        <v>1028</v>
      </c>
      <c r="AC380" s="294" t="s">
        <v>1028</v>
      </c>
      <c r="AD380" s="294" t="s">
        <v>1028</v>
      </c>
      <c r="AE380" s="294" t="s">
        <v>1028</v>
      </c>
      <c r="AF380" s="294" t="s">
        <v>1028</v>
      </c>
      <c r="AG380" s="294" t="s">
        <v>1028</v>
      </c>
      <c r="AH380" s="294" t="s">
        <v>1028</v>
      </c>
      <c r="AI380" s="294" t="s">
        <v>1028</v>
      </c>
      <c r="AJ380" s="294" t="s">
        <v>1028</v>
      </c>
      <c r="AK380" s="294" t="s">
        <v>1028</v>
      </c>
    </row>
    <row r="381" spans="1:37" x14ac:dyDescent="0.25">
      <c r="A381" s="323"/>
      <c r="B381" s="316"/>
      <c r="C381" s="181" t="s">
        <v>1282</v>
      </c>
      <c r="D381" s="316"/>
      <c r="E381" s="358"/>
      <c r="F381" s="298"/>
      <c r="G381" s="298"/>
      <c r="H381" s="304"/>
      <c r="I381" s="307"/>
      <c r="J381" s="298"/>
      <c r="K381" s="301"/>
      <c r="L381" s="316"/>
      <c r="M381" s="319"/>
      <c r="N381" s="295"/>
      <c r="O381" s="295"/>
      <c r="P381" s="295"/>
      <c r="Q381" s="295"/>
      <c r="R381" s="295"/>
      <c r="S381" s="295"/>
      <c r="T381" s="295"/>
      <c r="U381" s="295"/>
      <c r="V381" s="295"/>
      <c r="W381" s="295"/>
      <c r="X381" s="295"/>
      <c r="Y381" s="295"/>
      <c r="Z381" s="295"/>
      <c r="AA381" s="295"/>
      <c r="AB381" s="295"/>
      <c r="AC381" s="295"/>
      <c r="AD381" s="295"/>
      <c r="AE381" s="295"/>
      <c r="AF381" s="295"/>
      <c r="AG381" s="295"/>
      <c r="AH381" s="295"/>
      <c r="AI381" s="295"/>
      <c r="AJ381" s="295"/>
      <c r="AK381" s="295"/>
    </row>
    <row r="382" spans="1:37" x14ac:dyDescent="0.25">
      <c r="A382" s="323"/>
      <c r="B382" s="316"/>
      <c r="C382" s="181" t="s">
        <v>1283</v>
      </c>
      <c r="D382" s="316"/>
      <c r="E382" s="358"/>
      <c r="F382" s="298"/>
      <c r="G382" s="298"/>
      <c r="H382" s="304"/>
      <c r="I382" s="307"/>
      <c r="J382" s="298"/>
      <c r="K382" s="301"/>
      <c r="L382" s="316"/>
      <c r="M382" s="319"/>
      <c r="N382" s="295"/>
      <c r="O382" s="295"/>
      <c r="P382" s="295"/>
      <c r="Q382" s="295"/>
      <c r="R382" s="295"/>
      <c r="S382" s="295"/>
      <c r="T382" s="295"/>
      <c r="U382" s="295"/>
      <c r="V382" s="295"/>
      <c r="W382" s="295"/>
      <c r="X382" s="295"/>
      <c r="Y382" s="295"/>
      <c r="Z382" s="295"/>
      <c r="AA382" s="295"/>
      <c r="AB382" s="295"/>
      <c r="AC382" s="295"/>
      <c r="AD382" s="295"/>
      <c r="AE382" s="295"/>
      <c r="AF382" s="295"/>
      <c r="AG382" s="295"/>
      <c r="AH382" s="295"/>
      <c r="AI382" s="295"/>
      <c r="AJ382" s="295"/>
      <c r="AK382" s="295"/>
    </row>
    <row r="383" spans="1:37" x14ac:dyDescent="0.25">
      <c r="A383" s="324"/>
      <c r="B383" s="317"/>
      <c r="C383" s="182" t="s">
        <v>1284</v>
      </c>
      <c r="D383" s="317"/>
      <c r="E383" s="359"/>
      <c r="F383" s="299"/>
      <c r="G383" s="299"/>
      <c r="H383" s="305"/>
      <c r="I383" s="308"/>
      <c r="J383" s="299"/>
      <c r="K383" s="302"/>
      <c r="L383" s="317"/>
      <c r="M383" s="320"/>
      <c r="N383" s="296"/>
      <c r="O383" s="296"/>
      <c r="P383" s="296"/>
      <c r="Q383" s="296"/>
      <c r="R383" s="296"/>
      <c r="S383" s="296"/>
      <c r="T383" s="296"/>
      <c r="U383" s="296"/>
      <c r="V383" s="296"/>
      <c r="W383" s="296"/>
      <c r="X383" s="296"/>
      <c r="Y383" s="296"/>
      <c r="Z383" s="296"/>
      <c r="AA383" s="296"/>
      <c r="AB383" s="296"/>
      <c r="AC383" s="296"/>
      <c r="AD383" s="296"/>
      <c r="AE383" s="296"/>
      <c r="AF383" s="296"/>
      <c r="AG383" s="296"/>
      <c r="AH383" s="296"/>
      <c r="AI383" s="296"/>
      <c r="AJ383" s="296"/>
      <c r="AK383" s="296"/>
    </row>
    <row r="384" spans="1:37" x14ac:dyDescent="0.25">
      <c r="A384" s="322">
        <v>275</v>
      </c>
      <c r="B384" s="315" t="s">
        <v>149</v>
      </c>
      <c r="C384" s="180" t="s">
        <v>1285</v>
      </c>
      <c r="D384" s="315" t="s">
        <v>288</v>
      </c>
      <c r="E384" s="357">
        <v>3</v>
      </c>
      <c r="F384" s="297">
        <v>7680</v>
      </c>
      <c r="G384" s="297">
        <v>1743</v>
      </c>
      <c r="H384" s="303">
        <v>0</v>
      </c>
      <c r="I384" s="306">
        <v>0.77304700000000004</v>
      </c>
      <c r="J384" s="297">
        <v>1743</v>
      </c>
      <c r="K384" s="300">
        <v>5229</v>
      </c>
      <c r="L384" s="315" t="s">
        <v>1027</v>
      </c>
      <c r="M384" s="318">
        <v>3</v>
      </c>
      <c r="N384" s="294" t="s">
        <v>1028</v>
      </c>
      <c r="O384" s="294" t="s">
        <v>1028</v>
      </c>
      <c r="P384" s="294" t="s">
        <v>1028</v>
      </c>
      <c r="Q384" s="294" t="s">
        <v>1028</v>
      </c>
      <c r="R384" s="294" t="s">
        <v>1028</v>
      </c>
      <c r="S384" s="294" t="s">
        <v>1028</v>
      </c>
      <c r="T384" s="294" t="s">
        <v>1028</v>
      </c>
      <c r="U384" s="294" t="s">
        <v>1028</v>
      </c>
      <c r="V384" s="294" t="s">
        <v>1028</v>
      </c>
      <c r="W384" s="294" t="s">
        <v>1028</v>
      </c>
      <c r="X384" s="294" t="s">
        <v>1028</v>
      </c>
      <c r="Y384" s="294" t="s">
        <v>1028</v>
      </c>
      <c r="Z384" s="294" t="s">
        <v>1028</v>
      </c>
      <c r="AA384" s="294" t="s">
        <v>1028</v>
      </c>
      <c r="AB384" s="294" t="s">
        <v>1028</v>
      </c>
      <c r="AC384" s="294" t="s">
        <v>1028</v>
      </c>
      <c r="AD384" s="294" t="s">
        <v>1028</v>
      </c>
      <c r="AE384" s="294" t="s">
        <v>1028</v>
      </c>
      <c r="AF384" s="294" t="s">
        <v>1028</v>
      </c>
      <c r="AG384" s="294" t="s">
        <v>1028</v>
      </c>
      <c r="AH384" s="294" t="s">
        <v>1028</v>
      </c>
      <c r="AI384" s="294" t="s">
        <v>1028</v>
      </c>
      <c r="AJ384" s="294" t="s">
        <v>1028</v>
      </c>
      <c r="AK384" s="294" t="s">
        <v>1028</v>
      </c>
    </row>
    <row r="385" spans="1:37" x14ac:dyDescent="0.25">
      <c r="A385" s="323"/>
      <c r="B385" s="316"/>
      <c r="C385" s="181" t="s">
        <v>1286</v>
      </c>
      <c r="D385" s="316"/>
      <c r="E385" s="358"/>
      <c r="F385" s="298"/>
      <c r="G385" s="298"/>
      <c r="H385" s="304"/>
      <c r="I385" s="307"/>
      <c r="J385" s="298"/>
      <c r="K385" s="301"/>
      <c r="L385" s="316"/>
      <c r="M385" s="319"/>
      <c r="N385" s="295"/>
      <c r="O385" s="295"/>
      <c r="P385" s="295"/>
      <c r="Q385" s="295"/>
      <c r="R385" s="295"/>
      <c r="S385" s="295"/>
      <c r="T385" s="295"/>
      <c r="U385" s="295"/>
      <c r="V385" s="295"/>
      <c r="W385" s="295"/>
      <c r="X385" s="295"/>
      <c r="Y385" s="295"/>
      <c r="Z385" s="295"/>
      <c r="AA385" s="295"/>
      <c r="AB385" s="295"/>
      <c r="AC385" s="295"/>
      <c r="AD385" s="295"/>
      <c r="AE385" s="295"/>
      <c r="AF385" s="295"/>
      <c r="AG385" s="295"/>
      <c r="AH385" s="295"/>
      <c r="AI385" s="295"/>
      <c r="AJ385" s="295"/>
      <c r="AK385" s="295"/>
    </row>
    <row r="386" spans="1:37" x14ac:dyDescent="0.25">
      <c r="A386" s="324"/>
      <c r="B386" s="317"/>
      <c r="C386" s="182" t="s">
        <v>1287</v>
      </c>
      <c r="D386" s="317"/>
      <c r="E386" s="359"/>
      <c r="F386" s="299"/>
      <c r="G386" s="299"/>
      <c r="H386" s="305"/>
      <c r="I386" s="308"/>
      <c r="J386" s="299"/>
      <c r="K386" s="302"/>
      <c r="L386" s="317"/>
      <c r="M386" s="320"/>
      <c r="N386" s="296"/>
      <c r="O386" s="296"/>
      <c r="P386" s="296"/>
      <c r="Q386" s="296"/>
      <c r="R386" s="296"/>
      <c r="S386" s="296"/>
      <c r="T386" s="296"/>
      <c r="U386" s="296"/>
      <c r="V386" s="296"/>
      <c r="W386" s="296"/>
      <c r="X386" s="296"/>
      <c r="Y386" s="296"/>
      <c r="Z386" s="296"/>
      <c r="AA386" s="296"/>
      <c r="AB386" s="296"/>
      <c r="AC386" s="296"/>
      <c r="AD386" s="296"/>
      <c r="AE386" s="296"/>
      <c r="AF386" s="296"/>
      <c r="AG386" s="296"/>
      <c r="AH386" s="296"/>
      <c r="AI386" s="296"/>
      <c r="AJ386" s="296"/>
      <c r="AK386" s="296"/>
    </row>
    <row r="387" spans="1:37" x14ac:dyDescent="0.25">
      <c r="A387" s="322">
        <v>277</v>
      </c>
      <c r="B387" s="315" t="s">
        <v>150</v>
      </c>
      <c r="C387" s="180" t="s">
        <v>1285</v>
      </c>
      <c r="D387" s="315" t="s">
        <v>288</v>
      </c>
      <c r="E387" s="357">
        <v>53</v>
      </c>
      <c r="F387" s="297">
        <v>8100</v>
      </c>
      <c r="G387" s="297">
        <v>1743</v>
      </c>
      <c r="H387" s="303">
        <v>0</v>
      </c>
      <c r="I387" s="306">
        <v>0.78481500000000004</v>
      </c>
      <c r="J387" s="297">
        <v>1743</v>
      </c>
      <c r="K387" s="300">
        <v>92379</v>
      </c>
      <c r="L387" s="315" t="s">
        <v>1027</v>
      </c>
      <c r="M387" s="318">
        <v>31</v>
      </c>
      <c r="N387" s="294" t="s">
        <v>1028</v>
      </c>
      <c r="O387" s="294">
        <v>1</v>
      </c>
      <c r="P387" s="294" t="s">
        <v>1028</v>
      </c>
      <c r="Q387" s="294">
        <v>1</v>
      </c>
      <c r="R387" s="294">
        <v>1</v>
      </c>
      <c r="S387" s="294">
        <v>1</v>
      </c>
      <c r="T387" s="294">
        <v>1</v>
      </c>
      <c r="U387" s="294">
        <v>1</v>
      </c>
      <c r="V387" s="294">
        <v>1</v>
      </c>
      <c r="W387" s="294">
        <v>1</v>
      </c>
      <c r="X387" s="294">
        <v>1</v>
      </c>
      <c r="Y387" s="294">
        <v>1</v>
      </c>
      <c r="Z387" s="294">
        <v>1</v>
      </c>
      <c r="AA387" s="294">
        <v>1</v>
      </c>
      <c r="AB387" s="294">
        <v>1</v>
      </c>
      <c r="AC387" s="294">
        <v>1</v>
      </c>
      <c r="AD387" s="294">
        <v>1</v>
      </c>
      <c r="AE387" s="294">
        <v>1</v>
      </c>
      <c r="AF387" s="294">
        <v>1</v>
      </c>
      <c r="AG387" s="294">
        <v>1</v>
      </c>
      <c r="AH387" s="294">
        <v>1</v>
      </c>
      <c r="AI387" s="294">
        <v>1</v>
      </c>
      <c r="AJ387" s="294">
        <v>1</v>
      </c>
      <c r="AK387" s="294">
        <v>1</v>
      </c>
    </row>
    <row r="388" spans="1:37" x14ac:dyDescent="0.25">
      <c r="A388" s="323"/>
      <c r="B388" s="316"/>
      <c r="C388" s="181" t="s">
        <v>1286</v>
      </c>
      <c r="D388" s="316"/>
      <c r="E388" s="358"/>
      <c r="F388" s="298"/>
      <c r="G388" s="298"/>
      <c r="H388" s="304"/>
      <c r="I388" s="307"/>
      <c r="J388" s="298"/>
      <c r="K388" s="301"/>
      <c r="L388" s="316"/>
      <c r="M388" s="319"/>
      <c r="N388" s="295"/>
      <c r="O388" s="295"/>
      <c r="P388" s="295"/>
      <c r="Q388" s="295"/>
      <c r="R388" s="295"/>
      <c r="S388" s="295"/>
      <c r="T388" s="295"/>
      <c r="U388" s="295"/>
      <c r="V388" s="295"/>
      <c r="W388" s="295"/>
      <c r="X388" s="295"/>
      <c r="Y388" s="295"/>
      <c r="Z388" s="295"/>
      <c r="AA388" s="295"/>
      <c r="AB388" s="295"/>
      <c r="AC388" s="295"/>
      <c r="AD388" s="295"/>
      <c r="AE388" s="295"/>
      <c r="AF388" s="295"/>
      <c r="AG388" s="295"/>
      <c r="AH388" s="295"/>
      <c r="AI388" s="295"/>
      <c r="AJ388" s="295"/>
      <c r="AK388" s="295"/>
    </row>
    <row r="389" spans="1:37" x14ac:dyDescent="0.25">
      <c r="A389" s="324"/>
      <c r="B389" s="317"/>
      <c r="C389" s="182" t="s">
        <v>1288</v>
      </c>
      <c r="D389" s="317"/>
      <c r="E389" s="359"/>
      <c r="F389" s="299"/>
      <c r="G389" s="299"/>
      <c r="H389" s="305"/>
      <c r="I389" s="308"/>
      <c r="J389" s="299"/>
      <c r="K389" s="302"/>
      <c r="L389" s="317"/>
      <c r="M389" s="320"/>
      <c r="N389" s="296"/>
      <c r="O389" s="296"/>
      <c r="P389" s="296"/>
      <c r="Q389" s="296"/>
      <c r="R389" s="296"/>
      <c r="S389" s="296"/>
      <c r="T389" s="296"/>
      <c r="U389" s="296"/>
      <c r="V389" s="296"/>
      <c r="W389" s="296"/>
      <c r="X389" s="296"/>
      <c r="Y389" s="296"/>
      <c r="Z389" s="296"/>
      <c r="AA389" s="296"/>
      <c r="AB389" s="296"/>
      <c r="AC389" s="296"/>
      <c r="AD389" s="296"/>
      <c r="AE389" s="296"/>
      <c r="AF389" s="296"/>
      <c r="AG389" s="296"/>
      <c r="AH389" s="296"/>
      <c r="AI389" s="296"/>
      <c r="AJ389" s="296"/>
      <c r="AK389" s="296"/>
    </row>
    <row r="390" spans="1:37" x14ac:dyDescent="0.25">
      <c r="A390" s="346">
        <v>283</v>
      </c>
      <c r="B390" s="340" t="s">
        <v>151</v>
      </c>
      <c r="C390" s="183" t="s">
        <v>1289</v>
      </c>
      <c r="D390" s="340" t="s">
        <v>288</v>
      </c>
      <c r="E390" s="360">
        <v>2</v>
      </c>
      <c r="F390" s="352">
        <v>4839</v>
      </c>
      <c r="G390" s="352">
        <v>878</v>
      </c>
      <c r="H390" s="331">
        <v>1</v>
      </c>
      <c r="I390" s="306">
        <v>1</v>
      </c>
      <c r="J390" s="334" t="s">
        <v>1061</v>
      </c>
      <c r="K390" s="337" t="s">
        <v>1062</v>
      </c>
      <c r="L390" s="340" t="s">
        <v>987</v>
      </c>
      <c r="M390" s="343">
        <v>2</v>
      </c>
      <c r="N390" s="328" t="s">
        <v>1028</v>
      </c>
      <c r="O390" s="328" t="s">
        <v>1028</v>
      </c>
      <c r="P390" s="328" t="s">
        <v>1028</v>
      </c>
      <c r="Q390" s="328" t="s">
        <v>1028</v>
      </c>
      <c r="R390" s="328" t="s">
        <v>1028</v>
      </c>
      <c r="S390" s="328" t="s">
        <v>1028</v>
      </c>
      <c r="T390" s="328" t="s">
        <v>1028</v>
      </c>
      <c r="U390" s="328" t="s">
        <v>1028</v>
      </c>
      <c r="V390" s="328" t="s">
        <v>1028</v>
      </c>
      <c r="W390" s="328" t="s">
        <v>1028</v>
      </c>
      <c r="X390" s="328" t="s">
        <v>1028</v>
      </c>
      <c r="Y390" s="328" t="s">
        <v>1028</v>
      </c>
      <c r="Z390" s="328" t="s">
        <v>1028</v>
      </c>
      <c r="AA390" s="328" t="s">
        <v>1028</v>
      </c>
      <c r="AB390" s="328" t="s">
        <v>1028</v>
      </c>
      <c r="AC390" s="328" t="s">
        <v>1028</v>
      </c>
      <c r="AD390" s="328" t="s">
        <v>1028</v>
      </c>
      <c r="AE390" s="328" t="s">
        <v>1028</v>
      </c>
      <c r="AF390" s="328" t="s">
        <v>1028</v>
      </c>
      <c r="AG390" s="328" t="s">
        <v>1028</v>
      </c>
      <c r="AH390" s="328" t="s">
        <v>1028</v>
      </c>
      <c r="AI390" s="328" t="s">
        <v>1028</v>
      </c>
      <c r="AJ390" s="328" t="s">
        <v>1028</v>
      </c>
      <c r="AK390" s="328" t="s">
        <v>1028</v>
      </c>
    </row>
    <row r="391" spans="1:37" x14ac:dyDescent="0.25">
      <c r="A391" s="348"/>
      <c r="B391" s="342"/>
      <c r="C391" s="185" t="s">
        <v>1290</v>
      </c>
      <c r="D391" s="342"/>
      <c r="E391" s="362"/>
      <c r="F391" s="354"/>
      <c r="G391" s="354"/>
      <c r="H391" s="333"/>
      <c r="I391" s="308"/>
      <c r="J391" s="336"/>
      <c r="K391" s="339"/>
      <c r="L391" s="342"/>
      <c r="M391" s="345"/>
      <c r="N391" s="330"/>
      <c r="O391" s="330"/>
      <c r="P391" s="330"/>
      <c r="Q391" s="330"/>
      <c r="R391" s="330"/>
      <c r="S391" s="330"/>
      <c r="T391" s="330"/>
      <c r="U391" s="330"/>
      <c r="V391" s="330"/>
      <c r="W391" s="330"/>
      <c r="X391" s="330"/>
      <c r="Y391" s="330"/>
      <c r="Z391" s="330"/>
      <c r="AA391" s="330"/>
      <c r="AB391" s="330"/>
      <c r="AC391" s="330"/>
      <c r="AD391" s="330"/>
      <c r="AE391" s="330"/>
      <c r="AF391" s="330"/>
      <c r="AG391" s="330"/>
      <c r="AH391" s="330"/>
      <c r="AI391" s="330"/>
      <c r="AJ391" s="330"/>
      <c r="AK391" s="330"/>
    </row>
    <row r="392" spans="1:37" ht="48.6" customHeight="1" x14ac:dyDescent="0.25">
      <c r="A392" s="322">
        <v>291</v>
      </c>
      <c r="B392" s="315" t="s">
        <v>152</v>
      </c>
      <c r="C392" s="180" t="s">
        <v>1291</v>
      </c>
      <c r="D392" s="315" t="s">
        <v>288</v>
      </c>
      <c r="E392" s="357">
        <v>3</v>
      </c>
      <c r="F392" s="297">
        <v>69327</v>
      </c>
      <c r="G392" s="297">
        <v>19462</v>
      </c>
      <c r="H392" s="303">
        <v>0</v>
      </c>
      <c r="I392" s="306">
        <v>0.71927200000000002</v>
      </c>
      <c r="J392" s="297">
        <v>19462</v>
      </c>
      <c r="K392" s="300">
        <v>58386</v>
      </c>
      <c r="L392" s="315" t="s">
        <v>1027</v>
      </c>
      <c r="M392" s="318">
        <v>3</v>
      </c>
      <c r="N392" s="294" t="s">
        <v>1028</v>
      </c>
      <c r="O392" s="294" t="s">
        <v>1028</v>
      </c>
      <c r="P392" s="294" t="s">
        <v>1028</v>
      </c>
      <c r="Q392" s="294" t="s">
        <v>1028</v>
      </c>
      <c r="R392" s="294" t="s">
        <v>1028</v>
      </c>
      <c r="S392" s="294" t="s">
        <v>1028</v>
      </c>
      <c r="T392" s="294" t="s">
        <v>1028</v>
      </c>
      <c r="U392" s="294" t="s">
        <v>1028</v>
      </c>
      <c r="V392" s="294" t="s">
        <v>1028</v>
      </c>
      <c r="W392" s="294" t="s">
        <v>1028</v>
      </c>
      <c r="X392" s="294" t="s">
        <v>1028</v>
      </c>
      <c r="Y392" s="294" t="s">
        <v>1028</v>
      </c>
      <c r="Z392" s="294" t="s">
        <v>1028</v>
      </c>
      <c r="AA392" s="294" t="s">
        <v>1028</v>
      </c>
      <c r="AB392" s="294" t="s">
        <v>1028</v>
      </c>
      <c r="AC392" s="294" t="s">
        <v>1028</v>
      </c>
      <c r="AD392" s="294" t="s">
        <v>1028</v>
      </c>
      <c r="AE392" s="294" t="s">
        <v>1028</v>
      </c>
      <c r="AF392" s="294" t="s">
        <v>1028</v>
      </c>
      <c r="AG392" s="294" t="s">
        <v>1028</v>
      </c>
      <c r="AH392" s="294" t="s">
        <v>1028</v>
      </c>
      <c r="AI392" s="294" t="s">
        <v>1028</v>
      </c>
      <c r="AJ392" s="294" t="s">
        <v>1028</v>
      </c>
      <c r="AK392" s="294" t="s">
        <v>1028</v>
      </c>
    </row>
    <row r="393" spans="1:37" x14ac:dyDescent="0.25">
      <c r="A393" s="324"/>
      <c r="B393" s="317"/>
      <c r="C393" s="182" t="s">
        <v>1292</v>
      </c>
      <c r="D393" s="317"/>
      <c r="E393" s="359"/>
      <c r="F393" s="299"/>
      <c r="G393" s="299"/>
      <c r="H393" s="305"/>
      <c r="I393" s="308"/>
      <c r="J393" s="299"/>
      <c r="K393" s="302"/>
      <c r="L393" s="317"/>
      <c r="M393" s="320"/>
      <c r="N393" s="296"/>
      <c r="O393" s="296"/>
      <c r="P393" s="296"/>
      <c r="Q393" s="296"/>
      <c r="R393" s="296"/>
      <c r="S393" s="296"/>
      <c r="T393" s="296"/>
      <c r="U393" s="296"/>
      <c r="V393" s="296"/>
      <c r="W393" s="296"/>
      <c r="X393" s="296"/>
      <c r="Y393" s="296"/>
      <c r="Z393" s="296"/>
      <c r="AA393" s="296"/>
      <c r="AB393" s="296"/>
      <c r="AC393" s="296"/>
      <c r="AD393" s="296"/>
      <c r="AE393" s="296"/>
      <c r="AF393" s="296"/>
      <c r="AG393" s="296"/>
      <c r="AH393" s="296"/>
      <c r="AI393" s="296"/>
      <c r="AJ393" s="296"/>
      <c r="AK393" s="296"/>
    </row>
    <row r="394" spans="1:37" x14ac:dyDescent="0.25">
      <c r="A394" s="322">
        <v>294</v>
      </c>
      <c r="B394" s="315" t="s">
        <v>153</v>
      </c>
      <c r="C394" s="180" t="s">
        <v>1262</v>
      </c>
      <c r="D394" s="315" t="s">
        <v>288</v>
      </c>
      <c r="E394" s="357">
        <v>2</v>
      </c>
      <c r="F394" s="297">
        <v>51232</v>
      </c>
      <c r="G394" s="297">
        <v>11989</v>
      </c>
      <c r="H394" s="303">
        <v>0</v>
      </c>
      <c r="I394" s="306">
        <v>0.76598599999999994</v>
      </c>
      <c r="J394" s="297">
        <v>11989</v>
      </c>
      <c r="K394" s="300">
        <v>23978</v>
      </c>
      <c r="L394" s="315" t="s">
        <v>1027</v>
      </c>
      <c r="M394" s="318">
        <v>1</v>
      </c>
      <c r="N394" s="294">
        <v>1</v>
      </c>
      <c r="O394" s="294" t="s">
        <v>1028</v>
      </c>
      <c r="P394" s="294" t="s">
        <v>1028</v>
      </c>
      <c r="Q394" s="294" t="s">
        <v>1028</v>
      </c>
      <c r="R394" s="294" t="s">
        <v>1028</v>
      </c>
      <c r="S394" s="294" t="s">
        <v>1028</v>
      </c>
      <c r="T394" s="294" t="s">
        <v>1028</v>
      </c>
      <c r="U394" s="294" t="s">
        <v>1028</v>
      </c>
      <c r="V394" s="294" t="s">
        <v>1028</v>
      </c>
      <c r="W394" s="294" t="s">
        <v>1028</v>
      </c>
      <c r="X394" s="294" t="s">
        <v>1028</v>
      </c>
      <c r="Y394" s="294" t="s">
        <v>1028</v>
      </c>
      <c r="Z394" s="294" t="s">
        <v>1028</v>
      </c>
      <c r="AA394" s="294" t="s">
        <v>1028</v>
      </c>
      <c r="AB394" s="294" t="s">
        <v>1028</v>
      </c>
      <c r="AC394" s="294" t="s">
        <v>1028</v>
      </c>
      <c r="AD394" s="294" t="s">
        <v>1028</v>
      </c>
      <c r="AE394" s="294" t="s">
        <v>1028</v>
      </c>
      <c r="AF394" s="294" t="s">
        <v>1028</v>
      </c>
      <c r="AG394" s="294" t="s">
        <v>1028</v>
      </c>
      <c r="AH394" s="294" t="s">
        <v>1028</v>
      </c>
      <c r="AI394" s="294" t="s">
        <v>1028</v>
      </c>
      <c r="AJ394" s="294" t="s">
        <v>1028</v>
      </c>
      <c r="AK394" s="294" t="s">
        <v>1028</v>
      </c>
    </row>
    <row r="395" spans="1:37" x14ac:dyDescent="0.25">
      <c r="A395" s="323"/>
      <c r="B395" s="316"/>
      <c r="C395" s="181" t="s">
        <v>1293</v>
      </c>
      <c r="D395" s="316"/>
      <c r="E395" s="358"/>
      <c r="F395" s="298"/>
      <c r="G395" s="298"/>
      <c r="H395" s="304"/>
      <c r="I395" s="307"/>
      <c r="J395" s="298"/>
      <c r="K395" s="301"/>
      <c r="L395" s="316"/>
      <c r="M395" s="319"/>
      <c r="N395" s="295"/>
      <c r="O395" s="295"/>
      <c r="P395" s="295"/>
      <c r="Q395" s="295"/>
      <c r="R395" s="295"/>
      <c r="S395" s="295"/>
      <c r="T395" s="295"/>
      <c r="U395" s="295"/>
      <c r="V395" s="295"/>
      <c r="W395" s="295"/>
      <c r="X395" s="295"/>
      <c r="Y395" s="295"/>
      <c r="Z395" s="295"/>
      <c r="AA395" s="295"/>
      <c r="AB395" s="295"/>
      <c r="AC395" s="295"/>
      <c r="AD395" s="295"/>
      <c r="AE395" s="295"/>
      <c r="AF395" s="295"/>
      <c r="AG395" s="295"/>
      <c r="AH395" s="295"/>
      <c r="AI395" s="295"/>
      <c r="AJ395" s="295"/>
      <c r="AK395" s="295"/>
    </row>
    <row r="396" spans="1:37" x14ac:dyDescent="0.25">
      <c r="A396" s="324"/>
      <c r="B396" s="317"/>
      <c r="C396" s="182" t="s">
        <v>1294</v>
      </c>
      <c r="D396" s="317"/>
      <c r="E396" s="359"/>
      <c r="F396" s="299"/>
      <c r="G396" s="299"/>
      <c r="H396" s="305"/>
      <c r="I396" s="308"/>
      <c r="J396" s="299"/>
      <c r="K396" s="302"/>
      <c r="L396" s="317"/>
      <c r="M396" s="320"/>
      <c r="N396" s="296"/>
      <c r="O396" s="296"/>
      <c r="P396" s="296"/>
      <c r="Q396" s="296"/>
      <c r="R396" s="296"/>
      <c r="S396" s="296"/>
      <c r="T396" s="296"/>
      <c r="U396" s="296"/>
      <c r="V396" s="296"/>
      <c r="W396" s="296"/>
      <c r="X396" s="296"/>
      <c r="Y396" s="296"/>
      <c r="Z396" s="296"/>
      <c r="AA396" s="296"/>
      <c r="AB396" s="296"/>
      <c r="AC396" s="296"/>
      <c r="AD396" s="296"/>
      <c r="AE396" s="296"/>
      <c r="AF396" s="296"/>
      <c r="AG396" s="296"/>
      <c r="AH396" s="296"/>
      <c r="AI396" s="296"/>
      <c r="AJ396" s="296"/>
      <c r="AK396" s="296"/>
    </row>
    <row r="397" spans="1:37" x14ac:dyDescent="0.25">
      <c r="A397" s="322">
        <v>300</v>
      </c>
      <c r="B397" s="315" t="s">
        <v>154</v>
      </c>
      <c r="C397" s="180" t="s">
        <v>1262</v>
      </c>
      <c r="D397" s="315" t="s">
        <v>288</v>
      </c>
      <c r="E397" s="357">
        <v>41</v>
      </c>
      <c r="F397" s="297">
        <v>87526</v>
      </c>
      <c r="G397" s="297">
        <v>38256</v>
      </c>
      <c r="H397" s="303">
        <v>0</v>
      </c>
      <c r="I397" s="306">
        <v>0.56291800000000003</v>
      </c>
      <c r="J397" s="297">
        <v>38256</v>
      </c>
      <c r="K397" s="300">
        <v>1568496</v>
      </c>
      <c r="L397" s="315" t="s">
        <v>1027</v>
      </c>
      <c r="M397" s="318">
        <v>7</v>
      </c>
      <c r="N397" s="294">
        <v>4</v>
      </c>
      <c r="O397" s="294">
        <v>1</v>
      </c>
      <c r="P397" s="294" t="s">
        <v>1028</v>
      </c>
      <c r="Q397" s="294">
        <v>2</v>
      </c>
      <c r="R397" s="294">
        <v>2</v>
      </c>
      <c r="S397" s="294">
        <v>2</v>
      </c>
      <c r="T397" s="294">
        <v>2</v>
      </c>
      <c r="U397" s="294">
        <v>2</v>
      </c>
      <c r="V397" s="294">
        <v>2</v>
      </c>
      <c r="W397" s="294">
        <v>2</v>
      </c>
      <c r="X397" s="294">
        <v>1</v>
      </c>
      <c r="Y397" s="294">
        <v>1</v>
      </c>
      <c r="Z397" s="294">
        <v>1</v>
      </c>
      <c r="AA397" s="294">
        <v>1</v>
      </c>
      <c r="AB397" s="294">
        <v>1</v>
      </c>
      <c r="AC397" s="294">
        <v>1</v>
      </c>
      <c r="AD397" s="294">
        <v>2</v>
      </c>
      <c r="AE397" s="294">
        <v>1</v>
      </c>
      <c r="AF397" s="294">
        <v>1</v>
      </c>
      <c r="AG397" s="294">
        <v>1</v>
      </c>
      <c r="AH397" s="294">
        <v>1</v>
      </c>
      <c r="AI397" s="294">
        <v>1</v>
      </c>
      <c r="AJ397" s="294">
        <v>1</v>
      </c>
      <c r="AK397" s="294">
        <v>1</v>
      </c>
    </row>
    <row r="398" spans="1:37" x14ac:dyDescent="0.25">
      <c r="A398" s="323"/>
      <c r="B398" s="316"/>
      <c r="C398" s="181" t="s">
        <v>1295</v>
      </c>
      <c r="D398" s="316"/>
      <c r="E398" s="358"/>
      <c r="F398" s="298"/>
      <c r="G398" s="298"/>
      <c r="H398" s="304"/>
      <c r="I398" s="307"/>
      <c r="J398" s="298"/>
      <c r="K398" s="301"/>
      <c r="L398" s="316"/>
      <c r="M398" s="319"/>
      <c r="N398" s="295"/>
      <c r="O398" s="295"/>
      <c r="P398" s="295"/>
      <c r="Q398" s="295"/>
      <c r="R398" s="295"/>
      <c r="S398" s="295"/>
      <c r="T398" s="295"/>
      <c r="U398" s="295"/>
      <c r="V398" s="295"/>
      <c r="W398" s="295"/>
      <c r="X398" s="295"/>
      <c r="Y398" s="295"/>
      <c r="Z398" s="295"/>
      <c r="AA398" s="295"/>
      <c r="AB398" s="295"/>
      <c r="AC398" s="295"/>
      <c r="AD398" s="295"/>
      <c r="AE398" s="295"/>
      <c r="AF398" s="295"/>
      <c r="AG398" s="295"/>
      <c r="AH398" s="295"/>
      <c r="AI398" s="295"/>
      <c r="AJ398" s="295"/>
      <c r="AK398" s="295"/>
    </row>
    <row r="399" spans="1:37" x14ac:dyDescent="0.25">
      <c r="A399" s="324"/>
      <c r="B399" s="317"/>
      <c r="C399" s="182" t="s">
        <v>1296</v>
      </c>
      <c r="D399" s="317"/>
      <c r="E399" s="359"/>
      <c r="F399" s="299"/>
      <c r="G399" s="299"/>
      <c r="H399" s="305"/>
      <c r="I399" s="308"/>
      <c r="J399" s="299"/>
      <c r="K399" s="302"/>
      <c r="L399" s="317"/>
      <c r="M399" s="320"/>
      <c r="N399" s="296"/>
      <c r="O399" s="296"/>
      <c r="P399" s="296"/>
      <c r="Q399" s="296"/>
      <c r="R399" s="296"/>
      <c r="S399" s="296"/>
      <c r="T399" s="296"/>
      <c r="U399" s="296"/>
      <c r="V399" s="296"/>
      <c r="W399" s="296"/>
      <c r="X399" s="296"/>
      <c r="Y399" s="296"/>
      <c r="Z399" s="296"/>
      <c r="AA399" s="296"/>
      <c r="AB399" s="296"/>
      <c r="AC399" s="296"/>
      <c r="AD399" s="296"/>
      <c r="AE399" s="296"/>
      <c r="AF399" s="296"/>
      <c r="AG399" s="296"/>
      <c r="AH399" s="296"/>
      <c r="AI399" s="296"/>
      <c r="AJ399" s="296"/>
      <c r="AK399" s="296"/>
    </row>
    <row r="400" spans="1:37" x14ac:dyDescent="0.25">
      <c r="A400" s="322">
        <v>304</v>
      </c>
      <c r="B400" s="315" t="s">
        <v>155</v>
      </c>
      <c r="C400" s="180" t="s">
        <v>1297</v>
      </c>
      <c r="D400" s="315" t="s">
        <v>288</v>
      </c>
      <c r="E400" s="357">
        <v>5</v>
      </c>
      <c r="F400" s="297">
        <v>22934</v>
      </c>
      <c r="G400" s="297">
        <v>9990</v>
      </c>
      <c r="H400" s="303">
        <v>0</v>
      </c>
      <c r="I400" s="306">
        <v>0.56440199999999996</v>
      </c>
      <c r="J400" s="297">
        <v>9990</v>
      </c>
      <c r="K400" s="300">
        <v>49950</v>
      </c>
      <c r="L400" s="315" t="s">
        <v>1027</v>
      </c>
      <c r="M400" s="318">
        <v>1</v>
      </c>
      <c r="N400" s="294" t="s">
        <v>1028</v>
      </c>
      <c r="O400" s="294" t="s">
        <v>1028</v>
      </c>
      <c r="P400" s="294" t="s">
        <v>1028</v>
      </c>
      <c r="Q400" s="294" t="s">
        <v>1028</v>
      </c>
      <c r="R400" s="294" t="s">
        <v>1028</v>
      </c>
      <c r="S400" s="294" t="s">
        <v>1028</v>
      </c>
      <c r="T400" s="294" t="s">
        <v>1028</v>
      </c>
      <c r="U400" s="294" t="s">
        <v>1028</v>
      </c>
      <c r="V400" s="294" t="s">
        <v>1028</v>
      </c>
      <c r="W400" s="294" t="s">
        <v>1028</v>
      </c>
      <c r="X400" s="294">
        <v>1</v>
      </c>
      <c r="Y400" s="294">
        <v>1</v>
      </c>
      <c r="Z400" s="294">
        <v>1</v>
      </c>
      <c r="AA400" s="294">
        <v>1</v>
      </c>
      <c r="AB400" s="294" t="s">
        <v>1028</v>
      </c>
      <c r="AC400" s="294" t="s">
        <v>1028</v>
      </c>
      <c r="AD400" s="294" t="s">
        <v>1028</v>
      </c>
      <c r="AE400" s="294" t="s">
        <v>1028</v>
      </c>
      <c r="AF400" s="294" t="s">
        <v>1028</v>
      </c>
      <c r="AG400" s="294" t="s">
        <v>1028</v>
      </c>
      <c r="AH400" s="294" t="s">
        <v>1028</v>
      </c>
      <c r="AI400" s="294" t="s">
        <v>1028</v>
      </c>
      <c r="AJ400" s="294" t="s">
        <v>1028</v>
      </c>
      <c r="AK400" s="294" t="s">
        <v>1028</v>
      </c>
    </row>
    <row r="401" spans="1:37" x14ac:dyDescent="0.25">
      <c r="A401" s="324"/>
      <c r="B401" s="317"/>
      <c r="C401" s="182" t="s">
        <v>1298</v>
      </c>
      <c r="D401" s="317"/>
      <c r="E401" s="359"/>
      <c r="F401" s="299"/>
      <c r="G401" s="299"/>
      <c r="H401" s="305"/>
      <c r="I401" s="308"/>
      <c r="J401" s="299"/>
      <c r="K401" s="302"/>
      <c r="L401" s="317"/>
      <c r="M401" s="320"/>
      <c r="N401" s="296"/>
      <c r="O401" s="296"/>
      <c r="P401" s="296"/>
      <c r="Q401" s="296"/>
      <c r="R401" s="296"/>
      <c r="S401" s="296"/>
      <c r="T401" s="296"/>
      <c r="U401" s="296"/>
      <c r="V401" s="296"/>
      <c r="W401" s="296"/>
      <c r="X401" s="296"/>
      <c r="Y401" s="296"/>
      <c r="Z401" s="296"/>
      <c r="AA401" s="296"/>
      <c r="AB401" s="296"/>
      <c r="AC401" s="296"/>
      <c r="AD401" s="296"/>
      <c r="AE401" s="296"/>
      <c r="AF401" s="296"/>
      <c r="AG401" s="296"/>
      <c r="AH401" s="296"/>
      <c r="AI401" s="296"/>
      <c r="AJ401" s="296"/>
      <c r="AK401" s="296"/>
    </row>
    <row r="402" spans="1:37" x14ac:dyDescent="0.25">
      <c r="A402" s="322">
        <v>310</v>
      </c>
      <c r="B402" s="315" t="s">
        <v>156</v>
      </c>
      <c r="C402" s="180" t="s">
        <v>1299</v>
      </c>
      <c r="D402" s="315" t="s">
        <v>288</v>
      </c>
      <c r="E402" s="357">
        <v>19</v>
      </c>
      <c r="F402" s="297">
        <v>47340</v>
      </c>
      <c r="G402" s="297">
        <v>13676</v>
      </c>
      <c r="H402" s="303">
        <v>0</v>
      </c>
      <c r="I402" s="306">
        <v>0.71111100000000005</v>
      </c>
      <c r="J402" s="297">
        <v>13676</v>
      </c>
      <c r="K402" s="300">
        <v>259844</v>
      </c>
      <c r="L402" s="315" t="s">
        <v>1027</v>
      </c>
      <c r="M402" s="318">
        <v>2</v>
      </c>
      <c r="N402" s="294" t="s">
        <v>1028</v>
      </c>
      <c r="O402" s="294">
        <v>1</v>
      </c>
      <c r="P402" s="294" t="s">
        <v>1028</v>
      </c>
      <c r="Q402" s="294">
        <v>1</v>
      </c>
      <c r="R402" s="294">
        <v>1</v>
      </c>
      <c r="S402" s="294">
        <v>1</v>
      </c>
      <c r="T402" s="294">
        <v>1</v>
      </c>
      <c r="U402" s="294">
        <v>1</v>
      </c>
      <c r="V402" s="294">
        <v>1</v>
      </c>
      <c r="W402" s="294">
        <v>1</v>
      </c>
      <c r="X402" s="294" t="s">
        <v>1028</v>
      </c>
      <c r="Y402" s="294" t="s">
        <v>1028</v>
      </c>
      <c r="Z402" s="294" t="s">
        <v>1028</v>
      </c>
      <c r="AA402" s="294" t="s">
        <v>1028</v>
      </c>
      <c r="AB402" s="294">
        <v>1</v>
      </c>
      <c r="AC402" s="294">
        <v>1</v>
      </c>
      <c r="AD402" s="294">
        <v>1</v>
      </c>
      <c r="AE402" s="294">
        <v>1</v>
      </c>
      <c r="AF402" s="294">
        <v>1</v>
      </c>
      <c r="AG402" s="294">
        <v>1</v>
      </c>
      <c r="AH402" s="294">
        <v>1</v>
      </c>
      <c r="AI402" s="294">
        <v>1</v>
      </c>
      <c r="AJ402" s="294">
        <v>1</v>
      </c>
      <c r="AK402" s="294" t="s">
        <v>1028</v>
      </c>
    </row>
    <row r="403" spans="1:37" x14ac:dyDescent="0.25">
      <c r="A403" s="323"/>
      <c r="B403" s="316"/>
      <c r="C403" s="181" t="s">
        <v>1300</v>
      </c>
      <c r="D403" s="316"/>
      <c r="E403" s="358"/>
      <c r="F403" s="298"/>
      <c r="G403" s="298"/>
      <c r="H403" s="304"/>
      <c r="I403" s="307"/>
      <c r="J403" s="298"/>
      <c r="K403" s="301"/>
      <c r="L403" s="316"/>
      <c r="M403" s="319"/>
      <c r="N403" s="295"/>
      <c r="O403" s="295"/>
      <c r="P403" s="295"/>
      <c r="Q403" s="295"/>
      <c r="R403" s="295"/>
      <c r="S403" s="295"/>
      <c r="T403" s="295"/>
      <c r="U403" s="295"/>
      <c r="V403" s="295"/>
      <c r="W403" s="295"/>
      <c r="X403" s="295"/>
      <c r="Y403" s="295"/>
      <c r="Z403" s="295"/>
      <c r="AA403" s="295"/>
      <c r="AB403" s="295"/>
      <c r="AC403" s="295"/>
      <c r="AD403" s="295"/>
      <c r="AE403" s="295"/>
      <c r="AF403" s="295"/>
      <c r="AG403" s="295"/>
      <c r="AH403" s="295"/>
      <c r="AI403" s="295"/>
      <c r="AJ403" s="295"/>
      <c r="AK403" s="295"/>
    </row>
    <row r="404" spans="1:37" ht="25.5" x14ac:dyDescent="0.25">
      <c r="A404" s="323"/>
      <c r="B404" s="316"/>
      <c r="C404" s="181" t="s">
        <v>1301</v>
      </c>
      <c r="D404" s="316"/>
      <c r="E404" s="358"/>
      <c r="F404" s="298"/>
      <c r="G404" s="298"/>
      <c r="H404" s="304"/>
      <c r="I404" s="307"/>
      <c r="J404" s="298"/>
      <c r="K404" s="301"/>
      <c r="L404" s="316"/>
      <c r="M404" s="319"/>
      <c r="N404" s="295"/>
      <c r="O404" s="295"/>
      <c r="P404" s="295"/>
      <c r="Q404" s="295"/>
      <c r="R404" s="295"/>
      <c r="S404" s="295"/>
      <c r="T404" s="295"/>
      <c r="U404" s="295"/>
      <c r="V404" s="295"/>
      <c r="W404" s="295"/>
      <c r="X404" s="295"/>
      <c r="Y404" s="295"/>
      <c r="Z404" s="295"/>
      <c r="AA404" s="295"/>
      <c r="AB404" s="295"/>
      <c r="AC404" s="295"/>
      <c r="AD404" s="295"/>
      <c r="AE404" s="295"/>
      <c r="AF404" s="295"/>
      <c r="AG404" s="295"/>
      <c r="AH404" s="295"/>
      <c r="AI404" s="295"/>
      <c r="AJ404" s="295"/>
      <c r="AK404" s="295"/>
    </row>
    <row r="405" spans="1:37" x14ac:dyDescent="0.25">
      <c r="A405" s="324"/>
      <c r="B405" s="317"/>
      <c r="C405" s="182" t="s">
        <v>1302</v>
      </c>
      <c r="D405" s="317"/>
      <c r="E405" s="359"/>
      <c r="F405" s="299"/>
      <c r="G405" s="299"/>
      <c r="H405" s="305"/>
      <c r="I405" s="308"/>
      <c r="J405" s="299"/>
      <c r="K405" s="302"/>
      <c r="L405" s="317"/>
      <c r="M405" s="320"/>
      <c r="N405" s="296"/>
      <c r="O405" s="296"/>
      <c r="P405" s="296"/>
      <c r="Q405" s="296"/>
      <c r="R405" s="296"/>
      <c r="S405" s="296"/>
      <c r="T405" s="296"/>
      <c r="U405" s="296"/>
      <c r="V405" s="296"/>
      <c r="W405" s="296"/>
      <c r="X405" s="296"/>
      <c r="Y405" s="296"/>
      <c r="Z405" s="296"/>
      <c r="AA405" s="296"/>
      <c r="AB405" s="296"/>
      <c r="AC405" s="296"/>
      <c r="AD405" s="296"/>
      <c r="AE405" s="296"/>
      <c r="AF405" s="296"/>
      <c r="AG405" s="296"/>
      <c r="AH405" s="296"/>
      <c r="AI405" s="296"/>
      <c r="AJ405" s="296"/>
      <c r="AK405" s="296"/>
    </row>
    <row r="406" spans="1:37" x14ac:dyDescent="0.25">
      <c r="A406" s="322">
        <v>316</v>
      </c>
      <c r="B406" s="315" t="s">
        <v>157</v>
      </c>
      <c r="C406" s="180" t="s">
        <v>1303</v>
      </c>
      <c r="D406" s="315" t="s">
        <v>288</v>
      </c>
      <c r="E406" s="357">
        <v>29</v>
      </c>
      <c r="F406" s="297">
        <v>26931</v>
      </c>
      <c r="G406" s="297">
        <v>6254</v>
      </c>
      <c r="H406" s="303">
        <v>0</v>
      </c>
      <c r="I406" s="306">
        <v>0.76777700000000004</v>
      </c>
      <c r="J406" s="297">
        <v>6254</v>
      </c>
      <c r="K406" s="300">
        <v>181366</v>
      </c>
      <c r="L406" s="315" t="s">
        <v>1027</v>
      </c>
      <c r="M406" s="318">
        <v>5</v>
      </c>
      <c r="N406" s="294">
        <v>2</v>
      </c>
      <c r="O406" s="294">
        <v>1</v>
      </c>
      <c r="P406" s="294" t="s">
        <v>1028</v>
      </c>
      <c r="Q406" s="294">
        <v>1</v>
      </c>
      <c r="R406" s="294">
        <v>1</v>
      </c>
      <c r="S406" s="294">
        <v>1</v>
      </c>
      <c r="T406" s="294">
        <v>1</v>
      </c>
      <c r="U406" s="294">
        <v>1</v>
      </c>
      <c r="V406" s="294">
        <v>1</v>
      </c>
      <c r="W406" s="294">
        <v>1</v>
      </c>
      <c r="X406" s="294">
        <v>1</v>
      </c>
      <c r="Y406" s="294">
        <v>1</v>
      </c>
      <c r="Z406" s="294">
        <v>1</v>
      </c>
      <c r="AA406" s="294">
        <v>1</v>
      </c>
      <c r="AB406" s="294">
        <v>1</v>
      </c>
      <c r="AC406" s="294">
        <v>1</v>
      </c>
      <c r="AD406" s="294">
        <v>1</v>
      </c>
      <c r="AE406" s="294">
        <v>1</v>
      </c>
      <c r="AF406" s="294">
        <v>1</v>
      </c>
      <c r="AG406" s="294">
        <v>1</v>
      </c>
      <c r="AH406" s="294">
        <v>1</v>
      </c>
      <c r="AI406" s="294">
        <v>1</v>
      </c>
      <c r="AJ406" s="294">
        <v>1</v>
      </c>
      <c r="AK406" s="294">
        <v>1</v>
      </c>
    </row>
    <row r="407" spans="1:37" x14ac:dyDescent="0.25">
      <c r="A407" s="323"/>
      <c r="B407" s="316"/>
      <c r="C407" s="181" t="s">
        <v>1304</v>
      </c>
      <c r="D407" s="316"/>
      <c r="E407" s="358"/>
      <c r="F407" s="298"/>
      <c r="G407" s="298"/>
      <c r="H407" s="304"/>
      <c r="I407" s="307"/>
      <c r="J407" s="298"/>
      <c r="K407" s="301"/>
      <c r="L407" s="316"/>
      <c r="M407" s="319"/>
      <c r="N407" s="295"/>
      <c r="O407" s="295"/>
      <c r="P407" s="295"/>
      <c r="Q407" s="295"/>
      <c r="R407" s="295"/>
      <c r="S407" s="295"/>
      <c r="T407" s="295"/>
      <c r="U407" s="295"/>
      <c r="V407" s="295"/>
      <c r="W407" s="295"/>
      <c r="X407" s="295"/>
      <c r="Y407" s="295"/>
      <c r="Z407" s="295"/>
      <c r="AA407" s="295"/>
      <c r="AB407" s="295"/>
      <c r="AC407" s="295"/>
      <c r="AD407" s="295"/>
      <c r="AE407" s="295"/>
      <c r="AF407" s="295"/>
      <c r="AG407" s="295"/>
      <c r="AH407" s="295"/>
      <c r="AI407" s="295"/>
      <c r="AJ407" s="295"/>
      <c r="AK407" s="295"/>
    </row>
    <row r="408" spans="1:37" x14ac:dyDescent="0.25">
      <c r="A408" s="323"/>
      <c r="B408" s="316"/>
      <c r="C408" s="181" t="s">
        <v>1305</v>
      </c>
      <c r="D408" s="316"/>
      <c r="E408" s="358"/>
      <c r="F408" s="298"/>
      <c r="G408" s="298"/>
      <c r="H408" s="304"/>
      <c r="I408" s="307"/>
      <c r="J408" s="298"/>
      <c r="K408" s="301"/>
      <c r="L408" s="316"/>
      <c r="M408" s="319"/>
      <c r="N408" s="295"/>
      <c r="O408" s="295"/>
      <c r="P408" s="295"/>
      <c r="Q408" s="295"/>
      <c r="R408" s="295"/>
      <c r="S408" s="295"/>
      <c r="T408" s="295"/>
      <c r="U408" s="295"/>
      <c r="V408" s="295"/>
      <c r="W408" s="295"/>
      <c r="X408" s="295"/>
      <c r="Y408" s="295"/>
      <c r="Z408" s="295"/>
      <c r="AA408" s="295"/>
      <c r="AB408" s="295"/>
      <c r="AC408" s="295"/>
      <c r="AD408" s="295"/>
      <c r="AE408" s="295"/>
      <c r="AF408" s="295"/>
      <c r="AG408" s="295"/>
      <c r="AH408" s="295"/>
      <c r="AI408" s="295"/>
      <c r="AJ408" s="295"/>
      <c r="AK408" s="295"/>
    </row>
    <row r="409" spans="1:37" x14ac:dyDescent="0.25">
      <c r="A409" s="324"/>
      <c r="B409" s="317"/>
      <c r="C409" s="182" t="s">
        <v>1306</v>
      </c>
      <c r="D409" s="317"/>
      <c r="E409" s="359"/>
      <c r="F409" s="299"/>
      <c r="G409" s="299"/>
      <c r="H409" s="305"/>
      <c r="I409" s="308"/>
      <c r="J409" s="299"/>
      <c r="K409" s="302"/>
      <c r="L409" s="317"/>
      <c r="M409" s="320"/>
      <c r="N409" s="296"/>
      <c r="O409" s="296"/>
      <c r="P409" s="296"/>
      <c r="Q409" s="296"/>
      <c r="R409" s="296"/>
      <c r="S409" s="296"/>
      <c r="T409" s="296"/>
      <c r="U409" s="296"/>
      <c r="V409" s="296"/>
      <c r="W409" s="296"/>
      <c r="X409" s="296"/>
      <c r="Y409" s="296"/>
      <c r="Z409" s="296"/>
      <c r="AA409" s="296"/>
      <c r="AB409" s="296"/>
      <c r="AC409" s="296"/>
      <c r="AD409" s="296"/>
      <c r="AE409" s="296"/>
      <c r="AF409" s="296"/>
      <c r="AG409" s="296"/>
      <c r="AH409" s="296"/>
      <c r="AI409" s="296"/>
      <c r="AJ409" s="296"/>
      <c r="AK409" s="296"/>
    </row>
    <row r="410" spans="1:37" x14ac:dyDescent="0.25">
      <c r="A410" s="322">
        <v>365</v>
      </c>
      <c r="B410" s="315" t="s">
        <v>188</v>
      </c>
      <c r="C410" s="180" t="s">
        <v>1262</v>
      </c>
      <c r="D410" s="315" t="s">
        <v>288</v>
      </c>
      <c r="E410" s="357">
        <v>84</v>
      </c>
      <c r="F410" s="297">
        <v>9468</v>
      </c>
      <c r="G410" s="297">
        <v>2398</v>
      </c>
      <c r="H410" s="303">
        <v>0</v>
      </c>
      <c r="I410" s="306">
        <v>0.746726</v>
      </c>
      <c r="J410" s="297">
        <v>2398</v>
      </c>
      <c r="K410" s="300">
        <v>201432</v>
      </c>
      <c r="L410" s="315" t="s">
        <v>1027</v>
      </c>
      <c r="M410" s="318">
        <v>40</v>
      </c>
      <c r="N410" s="294" t="s">
        <v>1028</v>
      </c>
      <c r="O410" s="294">
        <v>2</v>
      </c>
      <c r="P410" s="294" t="s">
        <v>1028</v>
      </c>
      <c r="Q410" s="294">
        <v>2</v>
      </c>
      <c r="R410" s="294">
        <v>2</v>
      </c>
      <c r="S410" s="294">
        <v>2</v>
      </c>
      <c r="T410" s="294">
        <v>2</v>
      </c>
      <c r="U410" s="294">
        <v>2</v>
      </c>
      <c r="V410" s="294">
        <v>2</v>
      </c>
      <c r="W410" s="294">
        <v>2</v>
      </c>
      <c r="X410" s="294">
        <v>2</v>
      </c>
      <c r="Y410" s="294">
        <v>2</v>
      </c>
      <c r="Z410" s="294">
        <v>2</v>
      </c>
      <c r="AA410" s="294">
        <v>2</v>
      </c>
      <c r="AB410" s="294">
        <v>2</v>
      </c>
      <c r="AC410" s="294">
        <v>2</v>
      </c>
      <c r="AD410" s="294">
        <v>2</v>
      </c>
      <c r="AE410" s="294">
        <v>2</v>
      </c>
      <c r="AF410" s="294">
        <v>2</v>
      </c>
      <c r="AG410" s="294">
        <v>2</v>
      </c>
      <c r="AH410" s="294">
        <v>2</v>
      </c>
      <c r="AI410" s="294">
        <v>2</v>
      </c>
      <c r="AJ410" s="294">
        <v>2</v>
      </c>
      <c r="AK410" s="294">
        <v>2</v>
      </c>
    </row>
    <row r="411" spans="1:37" x14ac:dyDescent="0.25">
      <c r="A411" s="323"/>
      <c r="B411" s="316"/>
      <c r="C411" s="181" t="s">
        <v>1307</v>
      </c>
      <c r="D411" s="316"/>
      <c r="E411" s="358"/>
      <c r="F411" s="298"/>
      <c r="G411" s="298"/>
      <c r="H411" s="304"/>
      <c r="I411" s="307"/>
      <c r="J411" s="298"/>
      <c r="K411" s="301"/>
      <c r="L411" s="316"/>
      <c r="M411" s="319"/>
      <c r="N411" s="295"/>
      <c r="O411" s="295"/>
      <c r="P411" s="295"/>
      <c r="Q411" s="295"/>
      <c r="R411" s="295"/>
      <c r="S411" s="295"/>
      <c r="T411" s="295"/>
      <c r="U411" s="295"/>
      <c r="V411" s="295"/>
      <c r="W411" s="295"/>
      <c r="X411" s="295"/>
      <c r="Y411" s="295"/>
      <c r="Z411" s="295"/>
      <c r="AA411" s="295"/>
      <c r="AB411" s="295"/>
      <c r="AC411" s="295"/>
      <c r="AD411" s="295"/>
      <c r="AE411" s="295"/>
      <c r="AF411" s="295"/>
      <c r="AG411" s="295"/>
      <c r="AH411" s="295"/>
      <c r="AI411" s="295"/>
      <c r="AJ411" s="295"/>
      <c r="AK411" s="295"/>
    </row>
    <row r="412" spans="1:37" x14ac:dyDescent="0.25">
      <c r="A412" s="323"/>
      <c r="B412" s="316"/>
      <c r="C412" s="181" t="s">
        <v>1308</v>
      </c>
      <c r="D412" s="316"/>
      <c r="E412" s="358"/>
      <c r="F412" s="298"/>
      <c r="G412" s="298"/>
      <c r="H412" s="304"/>
      <c r="I412" s="307"/>
      <c r="J412" s="298"/>
      <c r="K412" s="301"/>
      <c r="L412" s="316"/>
      <c r="M412" s="319"/>
      <c r="N412" s="295"/>
      <c r="O412" s="295"/>
      <c r="P412" s="295"/>
      <c r="Q412" s="295"/>
      <c r="R412" s="295"/>
      <c r="S412" s="295"/>
      <c r="T412" s="295"/>
      <c r="U412" s="295"/>
      <c r="V412" s="295"/>
      <c r="W412" s="295"/>
      <c r="X412" s="295"/>
      <c r="Y412" s="295"/>
      <c r="Z412" s="295"/>
      <c r="AA412" s="295"/>
      <c r="AB412" s="295"/>
      <c r="AC412" s="295"/>
      <c r="AD412" s="295"/>
      <c r="AE412" s="295"/>
      <c r="AF412" s="295"/>
      <c r="AG412" s="295"/>
      <c r="AH412" s="295"/>
      <c r="AI412" s="295"/>
      <c r="AJ412" s="295"/>
      <c r="AK412" s="295"/>
    </row>
    <row r="413" spans="1:37" x14ac:dyDescent="0.25">
      <c r="A413" s="323"/>
      <c r="B413" s="316"/>
      <c r="C413" s="181" t="s">
        <v>1309</v>
      </c>
      <c r="D413" s="316"/>
      <c r="E413" s="358"/>
      <c r="F413" s="298"/>
      <c r="G413" s="298"/>
      <c r="H413" s="304"/>
      <c r="I413" s="307"/>
      <c r="J413" s="298"/>
      <c r="K413" s="301"/>
      <c r="L413" s="316"/>
      <c r="M413" s="319"/>
      <c r="N413" s="295"/>
      <c r="O413" s="295"/>
      <c r="P413" s="295"/>
      <c r="Q413" s="295"/>
      <c r="R413" s="295"/>
      <c r="S413" s="295"/>
      <c r="T413" s="295"/>
      <c r="U413" s="295"/>
      <c r="V413" s="295"/>
      <c r="W413" s="295"/>
      <c r="X413" s="295"/>
      <c r="Y413" s="295"/>
      <c r="Z413" s="295"/>
      <c r="AA413" s="295"/>
      <c r="AB413" s="295"/>
      <c r="AC413" s="295"/>
      <c r="AD413" s="295"/>
      <c r="AE413" s="295"/>
      <c r="AF413" s="295"/>
      <c r="AG413" s="295"/>
      <c r="AH413" s="295"/>
      <c r="AI413" s="295"/>
      <c r="AJ413" s="295"/>
      <c r="AK413" s="295"/>
    </row>
    <row r="414" spans="1:37" x14ac:dyDescent="0.25">
      <c r="A414" s="323"/>
      <c r="B414" s="316"/>
      <c r="C414" s="181" t="s">
        <v>1177</v>
      </c>
      <c r="D414" s="316"/>
      <c r="E414" s="358"/>
      <c r="F414" s="298"/>
      <c r="G414" s="298"/>
      <c r="H414" s="304"/>
      <c r="I414" s="307"/>
      <c r="J414" s="298"/>
      <c r="K414" s="301"/>
      <c r="L414" s="316"/>
      <c r="M414" s="319"/>
      <c r="N414" s="295"/>
      <c r="O414" s="295"/>
      <c r="P414" s="295"/>
      <c r="Q414" s="295"/>
      <c r="R414" s="295"/>
      <c r="S414" s="295"/>
      <c r="T414" s="295"/>
      <c r="U414" s="295"/>
      <c r="V414" s="295"/>
      <c r="W414" s="295"/>
      <c r="X414" s="295"/>
      <c r="Y414" s="295"/>
      <c r="Z414" s="295"/>
      <c r="AA414" s="295"/>
      <c r="AB414" s="295"/>
      <c r="AC414" s="295"/>
      <c r="AD414" s="295"/>
      <c r="AE414" s="295"/>
      <c r="AF414" s="295"/>
      <c r="AG414" s="295"/>
      <c r="AH414" s="295"/>
      <c r="AI414" s="295"/>
      <c r="AJ414" s="295"/>
      <c r="AK414" s="295"/>
    </row>
    <row r="415" spans="1:37" x14ac:dyDescent="0.25">
      <c r="A415" s="324"/>
      <c r="B415" s="317"/>
      <c r="C415" s="182" t="s">
        <v>1310</v>
      </c>
      <c r="D415" s="317"/>
      <c r="E415" s="359"/>
      <c r="F415" s="299"/>
      <c r="G415" s="299"/>
      <c r="H415" s="305"/>
      <c r="I415" s="308"/>
      <c r="J415" s="299"/>
      <c r="K415" s="302"/>
      <c r="L415" s="317"/>
      <c r="M415" s="320"/>
      <c r="N415" s="296"/>
      <c r="O415" s="296"/>
      <c r="P415" s="296"/>
      <c r="Q415" s="296"/>
      <c r="R415" s="296"/>
      <c r="S415" s="296"/>
      <c r="T415" s="296"/>
      <c r="U415" s="296"/>
      <c r="V415" s="296"/>
      <c r="W415" s="296"/>
      <c r="X415" s="296"/>
      <c r="Y415" s="296"/>
      <c r="Z415" s="296"/>
      <c r="AA415" s="296"/>
      <c r="AB415" s="296"/>
      <c r="AC415" s="296"/>
      <c r="AD415" s="296"/>
      <c r="AE415" s="296"/>
      <c r="AF415" s="296"/>
      <c r="AG415" s="296"/>
      <c r="AH415" s="296"/>
      <c r="AI415" s="296"/>
      <c r="AJ415" s="296"/>
      <c r="AK415" s="296"/>
    </row>
    <row r="416" spans="1:37" ht="63.75" x14ac:dyDescent="0.25">
      <c r="A416" s="163">
        <v>380</v>
      </c>
      <c r="B416" s="89" t="s">
        <v>917</v>
      </c>
      <c r="C416" s="103" t="s">
        <v>918</v>
      </c>
      <c r="D416" s="89" t="s">
        <v>913</v>
      </c>
      <c r="E416" s="193">
        <v>82</v>
      </c>
      <c r="F416" s="166">
        <v>40502</v>
      </c>
      <c r="G416" s="166">
        <v>15254</v>
      </c>
      <c r="H416" s="167">
        <v>0</v>
      </c>
      <c r="I416" s="168">
        <v>0.62337699999999996</v>
      </c>
      <c r="J416" s="166">
        <v>15254</v>
      </c>
      <c r="K416" s="169">
        <v>1250828</v>
      </c>
      <c r="L416" s="89" t="s">
        <v>1027</v>
      </c>
      <c r="M416" s="148">
        <v>33</v>
      </c>
      <c r="N416" s="148">
        <v>5</v>
      </c>
      <c r="O416" s="148">
        <v>2</v>
      </c>
      <c r="P416" s="148" t="s">
        <v>1028</v>
      </c>
      <c r="Q416" s="148">
        <v>2</v>
      </c>
      <c r="R416" s="148">
        <v>2</v>
      </c>
      <c r="S416" s="148">
        <v>2</v>
      </c>
      <c r="T416" s="148">
        <v>2</v>
      </c>
      <c r="U416" s="148">
        <v>2</v>
      </c>
      <c r="V416" s="148">
        <v>2</v>
      </c>
      <c r="W416" s="148">
        <v>2</v>
      </c>
      <c r="X416" s="148">
        <v>2</v>
      </c>
      <c r="Y416" s="148">
        <v>2</v>
      </c>
      <c r="Z416" s="148">
        <v>2</v>
      </c>
      <c r="AA416" s="148">
        <v>2</v>
      </c>
      <c r="AB416" s="148">
        <v>2</v>
      </c>
      <c r="AC416" s="148">
        <v>2</v>
      </c>
      <c r="AD416" s="148">
        <v>2</v>
      </c>
      <c r="AE416" s="148">
        <v>2</v>
      </c>
      <c r="AF416" s="148">
        <v>2</v>
      </c>
      <c r="AG416" s="148">
        <v>2</v>
      </c>
      <c r="AH416" s="148">
        <v>2</v>
      </c>
      <c r="AI416" s="148">
        <v>2</v>
      </c>
      <c r="AJ416" s="148">
        <v>2</v>
      </c>
      <c r="AK416" s="148">
        <v>2</v>
      </c>
    </row>
    <row r="417" spans="1:37" x14ac:dyDescent="0.25">
      <c r="A417" s="322">
        <v>387</v>
      </c>
      <c r="B417" s="315" t="s">
        <v>158</v>
      </c>
      <c r="C417" s="180" t="s">
        <v>1311</v>
      </c>
      <c r="D417" s="315" t="s">
        <v>288</v>
      </c>
      <c r="E417" s="357">
        <v>61</v>
      </c>
      <c r="F417" s="297">
        <v>70063</v>
      </c>
      <c r="G417" s="297">
        <v>34243</v>
      </c>
      <c r="H417" s="303">
        <v>0</v>
      </c>
      <c r="I417" s="306">
        <v>0.51125399999999999</v>
      </c>
      <c r="J417" s="297">
        <v>34243</v>
      </c>
      <c r="K417" s="300">
        <v>2088823</v>
      </c>
      <c r="L417" s="315" t="s">
        <v>1027</v>
      </c>
      <c r="M417" s="318">
        <v>28</v>
      </c>
      <c r="N417" s="294" t="s">
        <v>1028</v>
      </c>
      <c r="O417" s="294">
        <v>1</v>
      </c>
      <c r="P417" s="294" t="s">
        <v>1028</v>
      </c>
      <c r="Q417" s="294">
        <v>2</v>
      </c>
      <c r="R417" s="294">
        <v>2</v>
      </c>
      <c r="S417" s="294">
        <v>2</v>
      </c>
      <c r="T417" s="294">
        <v>2</v>
      </c>
      <c r="U417" s="294">
        <v>2</v>
      </c>
      <c r="V417" s="294">
        <v>4</v>
      </c>
      <c r="W417" s="294">
        <v>2</v>
      </c>
      <c r="X417" s="294" t="s">
        <v>1028</v>
      </c>
      <c r="Y417" s="294">
        <v>1</v>
      </c>
      <c r="Z417" s="294">
        <v>2</v>
      </c>
      <c r="AA417" s="294">
        <v>1</v>
      </c>
      <c r="AB417" s="294">
        <v>2</v>
      </c>
      <c r="AC417" s="294">
        <v>1</v>
      </c>
      <c r="AD417" s="294">
        <v>2</v>
      </c>
      <c r="AE417" s="294">
        <v>1</v>
      </c>
      <c r="AF417" s="294">
        <v>1</v>
      </c>
      <c r="AG417" s="294">
        <v>1</v>
      </c>
      <c r="AH417" s="294">
        <v>1</v>
      </c>
      <c r="AI417" s="294">
        <v>1</v>
      </c>
      <c r="AJ417" s="294">
        <v>1</v>
      </c>
      <c r="AK417" s="294">
        <v>1</v>
      </c>
    </row>
    <row r="418" spans="1:37" ht="25.5" x14ac:dyDescent="0.25">
      <c r="A418" s="323"/>
      <c r="B418" s="316"/>
      <c r="C418" s="181" t="s">
        <v>1312</v>
      </c>
      <c r="D418" s="316"/>
      <c r="E418" s="358"/>
      <c r="F418" s="298"/>
      <c r="G418" s="298"/>
      <c r="H418" s="304"/>
      <c r="I418" s="307"/>
      <c r="J418" s="298"/>
      <c r="K418" s="301"/>
      <c r="L418" s="316"/>
      <c r="M418" s="319"/>
      <c r="N418" s="295"/>
      <c r="O418" s="295"/>
      <c r="P418" s="295"/>
      <c r="Q418" s="295"/>
      <c r="R418" s="295"/>
      <c r="S418" s="295"/>
      <c r="T418" s="295"/>
      <c r="U418" s="295"/>
      <c r="V418" s="295"/>
      <c r="W418" s="295"/>
      <c r="X418" s="295"/>
      <c r="Y418" s="295"/>
      <c r="Z418" s="295"/>
      <c r="AA418" s="295"/>
      <c r="AB418" s="295"/>
      <c r="AC418" s="295"/>
      <c r="AD418" s="295"/>
      <c r="AE418" s="295"/>
      <c r="AF418" s="295"/>
      <c r="AG418" s="295"/>
      <c r="AH418" s="295"/>
      <c r="AI418" s="295"/>
      <c r="AJ418" s="295"/>
      <c r="AK418" s="295"/>
    </row>
    <row r="419" spans="1:37" x14ac:dyDescent="0.25">
      <c r="A419" s="323"/>
      <c r="B419" s="316"/>
      <c r="C419" s="181" t="s">
        <v>1313</v>
      </c>
      <c r="D419" s="316"/>
      <c r="E419" s="358"/>
      <c r="F419" s="298"/>
      <c r="G419" s="298"/>
      <c r="H419" s="304"/>
      <c r="I419" s="307"/>
      <c r="J419" s="298"/>
      <c r="K419" s="301"/>
      <c r="L419" s="316"/>
      <c r="M419" s="319"/>
      <c r="N419" s="295"/>
      <c r="O419" s="295"/>
      <c r="P419" s="295"/>
      <c r="Q419" s="295"/>
      <c r="R419" s="295"/>
      <c r="S419" s="295"/>
      <c r="T419" s="295"/>
      <c r="U419" s="295"/>
      <c r="V419" s="295"/>
      <c r="W419" s="295"/>
      <c r="X419" s="295"/>
      <c r="Y419" s="295"/>
      <c r="Z419" s="295"/>
      <c r="AA419" s="295"/>
      <c r="AB419" s="295"/>
      <c r="AC419" s="295"/>
      <c r="AD419" s="295"/>
      <c r="AE419" s="295"/>
      <c r="AF419" s="295"/>
      <c r="AG419" s="295"/>
      <c r="AH419" s="295"/>
      <c r="AI419" s="295"/>
      <c r="AJ419" s="295"/>
      <c r="AK419" s="295"/>
    </row>
    <row r="420" spans="1:37" x14ac:dyDescent="0.25">
      <c r="A420" s="323"/>
      <c r="B420" s="316"/>
      <c r="C420" s="181" t="s">
        <v>1314</v>
      </c>
      <c r="D420" s="316"/>
      <c r="E420" s="358"/>
      <c r="F420" s="298"/>
      <c r="G420" s="298"/>
      <c r="H420" s="304"/>
      <c r="I420" s="307"/>
      <c r="J420" s="298"/>
      <c r="K420" s="301"/>
      <c r="L420" s="316"/>
      <c r="M420" s="319"/>
      <c r="N420" s="295"/>
      <c r="O420" s="295"/>
      <c r="P420" s="295"/>
      <c r="Q420" s="295"/>
      <c r="R420" s="295"/>
      <c r="S420" s="295"/>
      <c r="T420" s="295"/>
      <c r="U420" s="295"/>
      <c r="V420" s="295"/>
      <c r="W420" s="295"/>
      <c r="X420" s="295"/>
      <c r="Y420" s="295"/>
      <c r="Z420" s="295"/>
      <c r="AA420" s="295"/>
      <c r="AB420" s="295"/>
      <c r="AC420" s="295"/>
      <c r="AD420" s="295"/>
      <c r="AE420" s="295"/>
      <c r="AF420" s="295"/>
      <c r="AG420" s="295"/>
      <c r="AH420" s="295"/>
      <c r="AI420" s="295"/>
      <c r="AJ420" s="295"/>
      <c r="AK420" s="295"/>
    </row>
    <row r="421" spans="1:37" x14ac:dyDescent="0.25">
      <c r="A421" s="323"/>
      <c r="B421" s="316"/>
      <c r="C421" s="181" t="s">
        <v>1315</v>
      </c>
      <c r="D421" s="316"/>
      <c r="E421" s="358"/>
      <c r="F421" s="298"/>
      <c r="G421" s="298"/>
      <c r="H421" s="304"/>
      <c r="I421" s="307"/>
      <c r="J421" s="298"/>
      <c r="K421" s="301"/>
      <c r="L421" s="316"/>
      <c r="M421" s="319"/>
      <c r="N421" s="295"/>
      <c r="O421" s="295"/>
      <c r="P421" s="295"/>
      <c r="Q421" s="295"/>
      <c r="R421" s="295"/>
      <c r="S421" s="295"/>
      <c r="T421" s="295"/>
      <c r="U421" s="295"/>
      <c r="V421" s="295"/>
      <c r="W421" s="295"/>
      <c r="X421" s="295"/>
      <c r="Y421" s="295"/>
      <c r="Z421" s="295"/>
      <c r="AA421" s="295"/>
      <c r="AB421" s="295"/>
      <c r="AC421" s="295"/>
      <c r="AD421" s="295"/>
      <c r="AE421" s="295"/>
      <c r="AF421" s="295"/>
      <c r="AG421" s="295"/>
      <c r="AH421" s="295"/>
      <c r="AI421" s="295"/>
      <c r="AJ421" s="295"/>
      <c r="AK421" s="295"/>
    </row>
    <row r="422" spans="1:37" x14ac:dyDescent="0.25">
      <c r="A422" s="323"/>
      <c r="B422" s="316"/>
      <c r="C422" s="181" t="s">
        <v>1316</v>
      </c>
      <c r="D422" s="316"/>
      <c r="E422" s="358"/>
      <c r="F422" s="298"/>
      <c r="G422" s="298"/>
      <c r="H422" s="304"/>
      <c r="I422" s="307"/>
      <c r="J422" s="298"/>
      <c r="K422" s="301"/>
      <c r="L422" s="316"/>
      <c r="M422" s="319"/>
      <c r="N422" s="295"/>
      <c r="O422" s="295"/>
      <c r="P422" s="295"/>
      <c r="Q422" s="295"/>
      <c r="R422" s="295"/>
      <c r="S422" s="295"/>
      <c r="T422" s="295"/>
      <c r="U422" s="295"/>
      <c r="V422" s="295"/>
      <c r="W422" s="295"/>
      <c r="X422" s="295"/>
      <c r="Y422" s="295"/>
      <c r="Z422" s="295"/>
      <c r="AA422" s="295"/>
      <c r="AB422" s="295"/>
      <c r="AC422" s="295"/>
      <c r="AD422" s="295"/>
      <c r="AE422" s="295"/>
      <c r="AF422" s="295"/>
      <c r="AG422" s="295"/>
      <c r="AH422" s="295"/>
      <c r="AI422" s="295"/>
      <c r="AJ422" s="295"/>
      <c r="AK422" s="295"/>
    </row>
    <row r="423" spans="1:37" x14ac:dyDescent="0.25">
      <c r="A423" s="324"/>
      <c r="B423" s="317"/>
      <c r="C423" s="182" t="s">
        <v>1317</v>
      </c>
      <c r="D423" s="317"/>
      <c r="E423" s="359"/>
      <c r="F423" s="299"/>
      <c r="G423" s="299"/>
      <c r="H423" s="305"/>
      <c r="I423" s="308"/>
      <c r="J423" s="299"/>
      <c r="K423" s="302"/>
      <c r="L423" s="317"/>
      <c r="M423" s="320"/>
      <c r="N423" s="296"/>
      <c r="O423" s="296"/>
      <c r="P423" s="296"/>
      <c r="Q423" s="296"/>
      <c r="R423" s="296"/>
      <c r="S423" s="296"/>
      <c r="T423" s="296"/>
      <c r="U423" s="296"/>
      <c r="V423" s="296"/>
      <c r="W423" s="296"/>
      <c r="X423" s="296"/>
      <c r="Y423" s="296"/>
      <c r="Z423" s="296"/>
      <c r="AA423" s="296"/>
      <c r="AB423" s="296"/>
      <c r="AC423" s="296"/>
      <c r="AD423" s="296"/>
      <c r="AE423" s="296"/>
      <c r="AF423" s="296"/>
      <c r="AG423" s="296"/>
      <c r="AH423" s="296"/>
      <c r="AI423" s="296"/>
      <c r="AJ423" s="296"/>
      <c r="AK423" s="296"/>
    </row>
    <row r="424" spans="1:37" x14ac:dyDescent="0.25">
      <c r="A424" s="322">
        <v>390</v>
      </c>
      <c r="B424" s="315" t="s">
        <v>159</v>
      </c>
      <c r="C424" s="180" t="s">
        <v>1318</v>
      </c>
      <c r="D424" s="315" t="s">
        <v>288</v>
      </c>
      <c r="E424" s="357">
        <v>75</v>
      </c>
      <c r="F424" s="297">
        <v>141494</v>
      </c>
      <c r="G424" s="297">
        <v>44647</v>
      </c>
      <c r="H424" s="303">
        <v>0</v>
      </c>
      <c r="I424" s="306">
        <v>0.68445999999999996</v>
      </c>
      <c r="J424" s="297">
        <v>44647</v>
      </c>
      <c r="K424" s="300">
        <v>3348525</v>
      </c>
      <c r="L424" s="315" t="s">
        <v>1027</v>
      </c>
      <c r="M424" s="318">
        <v>22</v>
      </c>
      <c r="N424" s="294" t="s">
        <v>1028</v>
      </c>
      <c r="O424" s="294">
        <v>5</v>
      </c>
      <c r="P424" s="294" t="s">
        <v>1028</v>
      </c>
      <c r="Q424" s="294">
        <v>8</v>
      </c>
      <c r="R424" s="294">
        <v>3</v>
      </c>
      <c r="S424" s="294">
        <v>3</v>
      </c>
      <c r="T424" s="294">
        <v>3</v>
      </c>
      <c r="U424" s="294">
        <v>3</v>
      </c>
      <c r="V424" s="294">
        <v>4</v>
      </c>
      <c r="W424" s="294">
        <v>3</v>
      </c>
      <c r="X424" s="294">
        <v>2</v>
      </c>
      <c r="Y424" s="294">
        <v>2</v>
      </c>
      <c r="Z424" s="294">
        <v>1</v>
      </c>
      <c r="AA424" s="294">
        <v>1</v>
      </c>
      <c r="AB424" s="294">
        <v>1</v>
      </c>
      <c r="AC424" s="294">
        <v>2</v>
      </c>
      <c r="AD424" s="294">
        <v>2</v>
      </c>
      <c r="AE424" s="294">
        <v>1</v>
      </c>
      <c r="AF424" s="294">
        <v>2</v>
      </c>
      <c r="AG424" s="294">
        <v>1</v>
      </c>
      <c r="AH424" s="294">
        <v>2</v>
      </c>
      <c r="AI424" s="294">
        <v>2</v>
      </c>
      <c r="AJ424" s="294">
        <v>1</v>
      </c>
      <c r="AK424" s="294">
        <v>1</v>
      </c>
    </row>
    <row r="425" spans="1:37" ht="25.5" x14ac:dyDescent="0.25">
      <c r="A425" s="323"/>
      <c r="B425" s="316"/>
      <c r="C425" s="181" t="s">
        <v>1319</v>
      </c>
      <c r="D425" s="316"/>
      <c r="E425" s="358"/>
      <c r="F425" s="298"/>
      <c r="G425" s="298"/>
      <c r="H425" s="304"/>
      <c r="I425" s="307"/>
      <c r="J425" s="298"/>
      <c r="K425" s="301"/>
      <c r="L425" s="316"/>
      <c r="M425" s="319"/>
      <c r="N425" s="295"/>
      <c r="O425" s="295"/>
      <c r="P425" s="295"/>
      <c r="Q425" s="295"/>
      <c r="R425" s="295"/>
      <c r="S425" s="295"/>
      <c r="T425" s="295"/>
      <c r="U425" s="295"/>
      <c r="V425" s="295"/>
      <c r="W425" s="295"/>
      <c r="X425" s="295"/>
      <c r="Y425" s="295"/>
      <c r="Z425" s="295"/>
      <c r="AA425" s="295"/>
      <c r="AB425" s="295"/>
      <c r="AC425" s="295"/>
      <c r="AD425" s="295"/>
      <c r="AE425" s="295"/>
      <c r="AF425" s="295"/>
      <c r="AG425" s="295"/>
      <c r="AH425" s="295"/>
      <c r="AI425" s="295"/>
      <c r="AJ425" s="295"/>
      <c r="AK425" s="295"/>
    </row>
    <row r="426" spans="1:37" x14ac:dyDescent="0.25">
      <c r="A426" s="323"/>
      <c r="B426" s="316"/>
      <c r="C426" s="181" t="s">
        <v>1320</v>
      </c>
      <c r="D426" s="316"/>
      <c r="E426" s="358"/>
      <c r="F426" s="298"/>
      <c r="G426" s="298"/>
      <c r="H426" s="304"/>
      <c r="I426" s="307"/>
      <c r="J426" s="298"/>
      <c r="K426" s="301"/>
      <c r="L426" s="316"/>
      <c r="M426" s="319"/>
      <c r="N426" s="295"/>
      <c r="O426" s="295"/>
      <c r="P426" s="295"/>
      <c r="Q426" s="295"/>
      <c r="R426" s="295"/>
      <c r="S426" s="295"/>
      <c r="T426" s="295"/>
      <c r="U426" s="295"/>
      <c r="V426" s="295"/>
      <c r="W426" s="295"/>
      <c r="X426" s="295"/>
      <c r="Y426" s="295"/>
      <c r="Z426" s="295"/>
      <c r="AA426" s="295"/>
      <c r="AB426" s="295"/>
      <c r="AC426" s="295"/>
      <c r="AD426" s="295"/>
      <c r="AE426" s="295"/>
      <c r="AF426" s="295"/>
      <c r="AG426" s="295"/>
      <c r="AH426" s="295"/>
      <c r="AI426" s="295"/>
      <c r="AJ426" s="295"/>
      <c r="AK426" s="295"/>
    </row>
    <row r="427" spans="1:37" x14ac:dyDescent="0.25">
      <c r="A427" s="324"/>
      <c r="B427" s="317"/>
      <c r="C427" s="182" t="s">
        <v>1321</v>
      </c>
      <c r="D427" s="317"/>
      <c r="E427" s="359"/>
      <c r="F427" s="299"/>
      <c r="G427" s="299"/>
      <c r="H427" s="305"/>
      <c r="I427" s="308"/>
      <c r="J427" s="299"/>
      <c r="K427" s="302"/>
      <c r="L427" s="317"/>
      <c r="M427" s="320"/>
      <c r="N427" s="296"/>
      <c r="O427" s="296"/>
      <c r="P427" s="296"/>
      <c r="Q427" s="296"/>
      <c r="R427" s="296"/>
      <c r="S427" s="296"/>
      <c r="T427" s="296"/>
      <c r="U427" s="296"/>
      <c r="V427" s="296"/>
      <c r="W427" s="296"/>
      <c r="X427" s="296"/>
      <c r="Y427" s="296"/>
      <c r="Z427" s="296"/>
      <c r="AA427" s="296"/>
      <c r="AB427" s="296"/>
      <c r="AC427" s="296"/>
      <c r="AD427" s="296"/>
      <c r="AE427" s="296"/>
      <c r="AF427" s="296"/>
      <c r="AG427" s="296"/>
      <c r="AH427" s="296"/>
      <c r="AI427" s="296"/>
      <c r="AJ427" s="296"/>
      <c r="AK427" s="296"/>
    </row>
    <row r="428" spans="1:37" x14ac:dyDescent="0.25">
      <c r="A428" s="346">
        <v>391</v>
      </c>
      <c r="B428" s="340" t="s">
        <v>160</v>
      </c>
      <c r="C428" s="183" t="s">
        <v>1322</v>
      </c>
      <c r="D428" s="340" t="s">
        <v>288</v>
      </c>
      <c r="E428" s="360">
        <v>20</v>
      </c>
      <c r="F428" s="352">
        <v>25669</v>
      </c>
      <c r="G428" s="352">
        <v>7048</v>
      </c>
      <c r="H428" s="331">
        <v>1</v>
      </c>
      <c r="I428" s="306">
        <v>1</v>
      </c>
      <c r="J428" s="334" t="s">
        <v>1061</v>
      </c>
      <c r="K428" s="337" t="s">
        <v>1062</v>
      </c>
      <c r="L428" s="340" t="s">
        <v>987</v>
      </c>
      <c r="M428" s="343">
        <v>16</v>
      </c>
      <c r="N428" s="328" t="s">
        <v>1028</v>
      </c>
      <c r="O428" s="328">
        <v>2</v>
      </c>
      <c r="P428" s="328" t="s">
        <v>1028</v>
      </c>
      <c r="Q428" s="328" t="s">
        <v>1028</v>
      </c>
      <c r="R428" s="328" t="s">
        <v>1028</v>
      </c>
      <c r="S428" s="328" t="s">
        <v>1028</v>
      </c>
      <c r="T428" s="328" t="s">
        <v>1028</v>
      </c>
      <c r="U428" s="328" t="s">
        <v>1028</v>
      </c>
      <c r="V428" s="328" t="s">
        <v>1028</v>
      </c>
      <c r="W428" s="328" t="s">
        <v>1028</v>
      </c>
      <c r="X428" s="328" t="s">
        <v>1028</v>
      </c>
      <c r="Y428" s="328" t="s">
        <v>1028</v>
      </c>
      <c r="Z428" s="328" t="s">
        <v>1028</v>
      </c>
      <c r="AA428" s="328" t="s">
        <v>1028</v>
      </c>
      <c r="AB428" s="328" t="s">
        <v>1028</v>
      </c>
      <c r="AC428" s="328" t="s">
        <v>1028</v>
      </c>
      <c r="AD428" s="328" t="s">
        <v>1028</v>
      </c>
      <c r="AE428" s="328" t="s">
        <v>1028</v>
      </c>
      <c r="AF428" s="328" t="s">
        <v>1028</v>
      </c>
      <c r="AG428" s="328">
        <v>1</v>
      </c>
      <c r="AH428" s="328" t="s">
        <v>1028</v>
      </c>
      <c r="AI428" s="328" t="s">
        <v>1028</v>
      </c>
      <c r="AJ428" s="328">
        <v>1</v>
      </c>
      <c r="AK428" s="328" t="s">
        <v>1028</v>
      </c>
    </row>
    <row r="429" spans="1:37" x14ac:dyDescent="0.25">
      <c r="A429" s="347"/>
      <c r="B429" s="341"/>
      <c r="C429" s="184" t="s">
        <v>1323</v>
      </c>
      <c r="D429" s="341"/>
      <c r="E429" s="361"/>
      <c r="F429" s="353"/>
      <c r="G429" s="353"/>
      <c r="H429" s="332"/>
      <c r="I429" s="307"/>
      <c r="J429" s="335"/>
      <c r="K429" s="338"/>
      <c r="L429" s="341"/>
      <c r="M429" s="344"/>
      <c r="N429" s="329"/>
      <c r="O429" s="329"/>
      <c r="P429" s="329"/>
      <c r="Q429" s="329"/>
      <c r="R429" s="329"/>
      <c r="S429" s="329"/>
      <c r="T429" s="329"/>
      <c r="U429" s="329"/>
      <c r="V429" s="329"/>
      <c r="W429" s="329"/>
      <c r="X429" s="329"/>
      <c r="Y429" s="329"/>
      <c r="Z429" s="329"/>
      <c r="AA429" s="329"/>
      <c r="AB429" s="329"/>
      <c r="AC429" s="329"/>
      <c r="AD429" s="329"/>
      <c r="AE429" s="329"/>
      <c r="AF429" s="329"/>
      <c r="AG429" s="329"/>
      <c r="AH429" s="329"/>
      <c r="AI429" s="329"/>
      <c r="AJ429" s="329"/>
      <c r="AK429" s="329"/>
    </row>
    <row r="430" spans="1:37" x14ac:dyDescent="0.25">
      <c r="A430" s="347"/>
      <c r="B430" s="341"/>
      <c r="C430" s="184" t="s">
        <v>1324</v>
      </c>
      <c r="D430" s="341"/>
      <c r="E430" s="361"/>
      <c r="F430" s="353"/>
      <c r="G430" s="353"/>
      <c r="H430" s="332"/>
      <c r="I430" s="307"/>
      <c r="J430" s="335"/>
      <c r="K430" s="338"/>
      <c r="L430" s="341"/>
      <c r="M430" s="344"/>
      <c r="N430" s="329"/>
      <c r="O430" s="329"/>
      <c r="P430" s="329"/>
      <c r="Q430" s="329"/>
      <c r="R430" s="329"/>
      <c r="S430" s="329"/>
      <c r="T430" s="329"/>
      <c r="U430" s="329"/>
      <c r="V430" s="329"/>
      <c r="W430" s="329"/>
      <c r="X430" s="329"/>
      <c r="Y430" s="329"/>
      <c r="Z430" s="329"/>
      <c r="AA430" s="329"/>
      <c r="AB430" s="329"/>
      <c r="AC430" s="329"/>
      <c r="AD430" s="329"/>
      <c r="AE430" s="329"/>
      <c r="AF430" s="329"/>
      <c r="AG430" s="329"/>
      <c r="AH430" s="329"/>
      <c r="AI430" s="329"/>
      <c r="AJ430" s="329"/>
      <c r="AK430" s="329"/>
    </row>
    <row r="431" spans="1:37" x14ac:dyDescent="0.25">
      <c r="A431" s="348"/>
      <c r="B431" s="342"/>
      <c r="C431" s="185" t="s">
        <v>1325</v>
      </c>
      <c r="D431" s="342"/>
      <c r="E431" s="362"/>
      <c r="F431" s="354"/>
      <c r="G431" s="354"/>
      <c r="H431" s="333"/>
      <c r="I431" s="308"/>
      <c r="J431" s="336"/>
      <c r="K431" s="339"/>
      <c r="L431" s="342"/>
      <c r="M431" s="345"/>
      <c r="N431" s="330"/>
      <c r="O431" s="330"/>
      <c r="P431" s="330"/>
      <c r="Q431" s="330"/>
      <c r="R431" s="330"/>
      <c r="S431" s="330"/>
      <c r="T431" s="330"/>
      <c r="U431" s="330"/>
      <c r="V431" s="330"/>
      <c r="W431" s="330"/>
      <c r="X431" s="330"/>
      <c r="Y431" s="330"/>
      <c r="Z431" s="330"/>
      <c r="AA431" s="330"/>
      <c r="AB431" s="330"/>
      <c r="AC431" s="330"/>
      <c r="AD431" s="330"/>
      <c r="AE431" s="330"/>
      <c r="AF431" s="330"/>
      <c r="AG431" s="330"/>
      <c r="AH431" s="330"/>
      <c r="AI431" s="330"/>
      <c r="AJ431" s="330"/>
      <c r="AK431" s="330"/>
    </row>
    <row r="432" spans="1:37" x14ac:dyDescent="0.25">
      <c r="A432" s="322">
        <v>398</v>
      </c>
      <c r="B432" s="315" t="s">
        <v>189</v>
      </c>
      <c r="C432" s="180" t="s">
        <v>1326</v>
      </c>
      <c r="D432" s="315" t="s">
        <v>288</v>
      </c>
      <c r="E432" s="357">
        <v>23</v>
      </c>
      <c r="F432" s="297">
        <v>62068</v>
      </c>
      <c r="G432" s="297">
        <v>5293</v>
      </c>
      <c r="H432" s="303">
        <v>0</v>
      </c>
      <c r="I432" s="306">
        <v>0.91472299999999995</v>
      </c>
      <c r="J432" s="297">
        <v>5293</v>
      </c>
      <c r="K432" s="300">
        <v>121739</v>
      </c>
      <c r="L432" s="315" t="s">
        <v>1027</v>
      </c>
      <c r="M432" s="318">
        <v>5</v>
      </c>
      <c r="N432" s="294" t="s">
        <v>1028</v>
      </c>
      <c r="O432" s="294">
        <v>1</v>
      </c>
      <c r="P432" s="294" t="s">
        <v>1028</v>
      </c>
      <c r="Q432" s="294">
        <v>1</v>
      </c>
      <c r="R432" s="294">
        <v>1</v>
      </c>
      <c r="S432" s="294">
        <v>1</v>
      </c>
      <c r="T432" s="294">
        <v>1</v>
      </c>
      <c r="U432" s="294">
        <v>1</v>
      </c>
      <c r="V432" s="294">
        <v>1</v>
      </c>
      <c r="W432" s="294">
        <v>1</v>
      </c>
      <c r="X432" s="294" t="s">
        <v>1028</v>
      </c>
      <c r="Y432" s="294" t="s">
        <v>1028</v>
      </c>
      <c r="Z432" s="294" t="s">
        <v>1028</v>
      </c>
      <c r="AA432" s="294" t="s">
        <v>1028</v>
      </c>
      <c r="AB432" s="294">
        <v>1</v>
      </c>
      <c r="AC432" s="294">
        <v>1</v>
      </c>
      <c r="AD432" s="294">
        <v>1</v>
      </c>
      <c r="AE432" s="294">
        <v>1</v>
      </c>
      <c r="AF432" s="294">
        <v>1</v>
      </c>
      <c r="AG432" s="294">
        <v>1</v>
      </c>
      <c r="AH432" s="294">
        <v>1</v>
      </c>
      <c r="AI432" s="294">
        <v>1</v>
      </c>
      <c r="AJ432" s="294">
        <v>1</v>
      </c>
      <c r="AK432" s="294">
        <v>1</v>
      </c>
    </row>
    <row r="433" spans="1:37" x14ac:dyDescent="0.25">
      <c r="A433" s="323"/>
      <c r="B433" s="316"/>
      <c r="C433" s="181" t="s">
        <v>1327</v>
      </c>
      <c r="D433" s="316"/>
      <c r="E433" s="358"/>
      <c r="F433" s="298"/>
      <c r="G433" s="298"/>
      <c r="H433" s="304"/>
      <c r="I433" s="307"/>
      <c r="J433" s="298"/>
      <c r="K433" s="301"/>
      <c r="L433" s="316"/>
      <c r="M433" s="319"/>
      <c r="N433" s="295"/>
      <c r="O433" s="295"/>
      <c r="P433" s="295"/>
      <c r="Q433" s="295"/>
      <c r="R433" s="295"/>
      <c r="S433" s="295"/>
      <c r="T433" s="295"/>
      <c r="U433" s="295"/>
      <c r="V433" s="295"/>
      <c r="W433" s="295"/>
      <c r="X433" s="295"/>
      <c r="Y433" s="295"/>
      <c r="Z433" s="295"/>
      <c r="AA433" s="295"/>
      <c r="AB433" s="295"/>
      <c r="AC433" s="295"/>
      <c r="AD433" s="295"/>
      <c r="AE433" s="295"/>
      <c r="AF433" s="295"/>
      <c r="AG433" s="295"/>
      <c r="AH433" s="295"/>
      <c r="AI433" s="295"/>
      <c r="AJ433" s="295"/>
      <c r="AK433" s="295"/>
    </row>
    <row r="434" spans="1:37" x14ac:dyDescent="0.25">
      <c r="A434" s="323"/>
      <c r="B434" s="316"/>
      <c r="C434" s="181" t="s">
        <v>1328</v>
      </c>
      <c r="D434" s="316"/>
      <c r="E434" s="358"/>
      <c r="F434" s="298"/>
      <c r="G434" s="298"/>
      <c r="H434" s="304"/>
      <c r="I434" s="307"/>
      <c r="J434" s="298"/>
      <c r="K434" s="301"/>
      <c r="L434" s="316"/>
      <c r="M434" s="319"/>
      <c r="N434" s="295"/>
      <c r="O434" s="295"/>
      <c r="P434" s="295"/>
      <c r="Q434" s="295"/>
      <c r="R434" s="295"/>
      <c r="S434" s="295"/>
      <c r="T434" s="295"/>
      <c r="U434" s="295"/>
      <c r="V434" s="295"/>
      <c r="W434" s="295"/>
      <c r="X434" s="295"/>
      <c r="Y434" s="295"/>
      <c r="Z434" s="295"/>
      <c r="AA434" s="295"/>
      <c r="AB434" s="295"/>
      <c r="AC434" s="295"/>
      <c r="AD434" s="295"/>
      <c r="AE434" s="295"/>
      <c r="AF434" s="295"/>
      <c r="AG434" s="295"/>
      <c r="AH434" s="295"/>
      <c r="AI434" s="295"/>
      <c r="AJ434" s="295"/>
      <c r="AK434" s="295"/>
    </row>
    <row r="435" spans="1:37" x14ac:dyDescent="0.25">
      <c r="A435" s="323"/>
      <c r="B435" s="316"/>
      <c r="C435" s="181" t="s">
        <v>1329</v>
      </c>
      <c r="D435" s="316"/>
      <c r="E435" s="358"/>
      <c r="F435" s="298"/>
      <c r="G435" s="298"/>
      <c r="H435" s="304"/>
      <c r="I435" s="307"/>
      <c r="J435" s="298"/>
      <c r="K435" s="301"/>
      <c r="L435" s="316"/>
      <c r="M435" s="319"/>
      <c r="N435" s="295"/>
      <c r="O435" s="295"/>
      <c r="P435" s="295"/>
      <c r="Q435" s="295"/>
      <c r="R435" s="295"/>
      <c r="S435" s="295"/>
      <c r="T435" s="295"/>
      <c r="U435" s="295"/>
      <c r="V435" s="295"/>
      <c r="W435" s="295"/>
      <c r="X435" s="295"/>
      <c r="Y435" s="295"/>
      <c r="Z435" s="295"/>
      <c r="AA435" s="295"/>
      <c r="AB435" s="295"/>
      <c r="AC435" s="295"/>
      <c r="AD435" s="295"/>
      <c r="AE435" s="295"/>
      <c r="AF435" s="295"/>
      <c r="AG435" s="295"/>
      <c r="AH435" s="295"/>
      <c r="AI435" s="295"/>
      <c r="AJ435" s="295"/>
      <c r="AK435" s="295"/>
    </row>
    <row r="436" spans="1:37" x14ac:dyDescent="0.25">
      <c r="A436" s="324"/>
      <c r="B436" s="317"/>
      <c r="C436" s="182" t="s">
        <v>1330</v>
      </c>
      <c r="D436" s="317"/>
      <c r="E436" s="359"/>
      <c r="F436" s="299"/>
      <c r="G436" s="299"/>
      <c r="H436" s="305"/>
      <c r="I436" s="308"/>
      <c r="J436" s="299"/>
      <c r="K436" s="302"/>
      <c r="L436" s="317"/>
      <c r="M436" s="320"/>
      <c r="N436" s="296"/>
      <c r="O436" s="296"/>
      <c r="P436" s="296"/>
      <c r="Q436" s="296"/>
      <c r="R436" s="296"/>
      <c r="S436" s="296"/>
      <c r="T436" s="296"/>
      <c r="U436" s="296"/>
      <c r="V436" s="296"/>
      <c r="W436" s="296"/>
      <c r="X436" s="296"/>
      <c r="Y436" s="296"/>
      <c r="Z436" s="296"/>
      <c r="AA436" s="296"/>
      <c r="AB436" s="296"/>
      <c r="AC436" s="296"/>
      <c r="AD436" s="296"/>
      <c r="AE436" s="296"/>
      <c r="AF436" s="296"/>
      <c r="AG436" s="296"/>
      <c r="AH436" s="296"/>
      <c r="AI436" s="296"/>
      <c r="AJ436" s="296"/>
      <c r="AK436" s="296"/>
    </row>
    <row r="437" spans="1:37" x14ac:dyDescent="0.25">
      <c r="A437" s="322">
        <v>400</v>
      </c>
      <c r="B437" s="315" t="s">
        <v>161</v>
      </c>
      <c r="C437" s="180" t="s">
        <v>1331</v>
      </c>
      <c r="D437" s="315" t="s">
        <v>288</v>
      </c>
      <c r="E437" s="357">
        <v>19</v>
      </c>
      <c r="F437" s="297">
        <v>141494</v>
      </c>
      <c r="G437" s="297">
        <v>41484</v>
      </c>
      <c r="H437" s="303">
        <v>0</v>
      </c>
      <c r="I437" s="306">
        <v>0.70681400000000005</v>
      </c>
      <c r="J437" s="297">
        <v>41484</v>
      </c>
      <c r="K437" s="300">
        <v>788196</v>
      </c>
      <c r="L437" s="315" t="s">
        <v>1027</v>
      </c>
      <c r="M437" s="318">
        <v>8</v>
      </c>
      <c r="N437" s="294" t="s">
        <v>1028</v>
      </c>
      <c r="O437" s="294">
        <v>1</v>
      </c>
      <c r="P437" s="294" t="s">
        <v>1028</v>
      </c>
      <c r="Q437" s="294">
        <v>1</v>
      </c>
      <c r="R437" s="294">
        <v>1</v>
      </c>
      <c r="S437" s="294">
        <v>1</v>
      </c>
      <c r="T437" s="294">
        <v>1</v>
      </c>
      <c r="U437" s="294">
        <v>1</v>
      </c>
      <c r="V437" s="294">
        <v>1</v>
      </c>
      <c r="W437" s="294">
        <v>1</v>
      </c>
      <c r="X437" s="294">
        <v>1</v>
      </c>
      <c r="Y437" s="294" t="s">
        <v>1028</v>
      </c>
      <c r="Z437" s="294" t="s">
        <v>1028</v>
      </c>
      <c r="AA437" s="294" t="s">
        <v>1028</v>
      </c>
      <c r="AB437" s="294">
        <v>1</v>
      </c>
      <c r="AC437" s="294" t="s">
        <v>1028</v>
      </c>
      <c r="AD437" s="294">
        <v>1</v>
      </c>
      <c r="AE437" s="294" t="s">
        <v>1028</v>
      </c>
      <c r="AF437" s="294" t="s">
        <v>1028</v>
      </c>
      <c r="AG437" s="294" t="s">
        <v>1028</v>
      </c>
      <c r="AH437" s="294" t="s">
        <v>1028</v>
      </c>
      <c r="AI437" s="294" t="s">
        <v>1028</v>
      </c>
      <c r="AJ437" s="294" t="s">
        <v>1028</v>
      </c>
      <c r="AK437" s="294" t="s">
        <v>1028</v>
      </c>
    </row>
    <row r="438" spans="1:37" x14ac:dyDescent="0.25">
      <c r="A438" s="323"/>
      <c r="B438" s="316"/>
      <c r="C438" s="181" t="s">
        <v>1332</v>
      </c>
      <c r="D438" s="316"/>
      <c r="E438" s="358"/>
      <c r="F438" s="298"/>
      <c r="G438" s="298"/>
      <c r="H438" s="304"/>
      <c r="I438" s="307"/>
      <c r="J438" s="298"/>
      <c r="K438" s="301"/>
      <c r="L438" s="316"/>
      <c r="M438" s="319"/>
      <c r="N438" s="295"/>
      <c r="O438" s="295"/>
      <c r="P438" s="295"/>
      <c r="Q438" s="295"/>
      <c r="R438" s="295"/>
      <c r="S438" s="295"/>
      <c r="T438" s="295"/>
      <c r="U438" s="295"/>
      <c r="V438" s="295"/>
      <c r="W438" s="295"/>
      <c r="X438" s="295"/>
      <c r="Y438" s="295"/>
      <c r="Z438" s="295"/>
      <c r="AA438" s="295"/>
      <c r="AB438" s="295"/>
      <c r="AC438" s="295"/>
      <c r="AD438" s="295"/>
      <c r="AE438" s="295"/>
      <c r="AF438" s="295"/>
      <c r="AG438" s="295"/>
      <c r="AH438" s="295"/>
      <c r="AI438" s="295"/>
      <c r="AJ438" s="295"/>
      <c r="AK438" s="295"/>
    </row>
    <row r="439" spans="1:37" x14ac:dyDescent="0.25">
      <c r="A439" s="323"/>
      <c r="B439" s="316"/>
      <c r="C439" s="181" t="s">
        <v>1333</v>
      </c>
      <c r="D439" s="316"/>
      <c r="E439" s="358"/>
      <c r="F439" s="298"/>
      <c r="G439" s="298"/>
      <c r="H439" s="304"/>
      <c r="I439" s="307"/>
      <c r="J439" s="298"/>
      <c r="K439" s="301"/>
      <c r="L439" s="316"/>
      <c r="M439" s="319"/>
      <c r="N439" s="295"/>
      <c r="O439" s="295"/>
      <c r="P439" s="295"/>
      <c r="Q439" s="295"/>
      <c r="R439" s="295"/>
      <c r="S439" s="295"/>
      <c r="T439" s="295"/>
      <c r="U439" s="295"/>
      <c r="V439" s="295"/>
      <c r="W439" s="295"/>
      <c r="X439" s="295"/>
      <c r="Y439" s="295"/>
      <c r="Z439" s="295"/>
      <c r="AA439" s="295"/>
      <c r="AB439" s="295"/>
      <c r="AC439" s="295"/>
      <c r="AD439" s="295"/>
      <c r="AE439" s="295"/>
      <c r="AF439" s="295"/>
      <c r="AG439" s="295"/>
      <c r="AH439" s="295"/>
      <c r="AI439" s="295"/>
      <c r="AJ439" s="295"/>
      <c r="AK439" s="295"/>
    </row>
    <row r="440" spans="1:37" x14ac:dyDescent="0.25">
      <c r="A440" s="323"/>
      <c r="B440" s="316"/>
      <c r="C440" s="181" t="s">
        <v>1334</v>
      </c>
      <c r="D440" s="316"/>
      <c r="E440" s="358"/>
      <c r="F440" s="298"/>
      <c r="G440" s="298"/>
      <c r="H440" s="304"/>
      <c r="I440" s="307"/>
      <c r="J440" s="298"/>
      <c r="K440" s="301"/>
      <c r="L440" s="316"/>
      <c r="M440" s="319"/>
      <c r="N440" s="295"/>
      <c r="O440" s="295"/>
      <c r="P440" s="295"/>
      <c r="Q440" s="295"/>
      <c r="R440" s="295"/>
      <c r="S440" s="295"/>
      <c r="T440" s="295"/>
      <c r="U440" s="295"/>
      <c r="V440" s="295"/>
      <c r="W440" s="295"/>
      <c r="X440" s="295"/>
      <c r="Y440" s="295"/>
      <c r="Z440" s="295"/>
      <c r="AA440" s="295"/>
      <c r="AB440" s="295"/>
      <c r="AC440" s="295"/>
      <c r="AD440" s="295"/>
      <c r="AE440" s="295"/>
      <c r="AF440" s="295"/>
      <c r="AG440" s="295"/>
      <c r="AH440" s="295"/>
      <c r="AI440" s="295"/>
      <c r="AJ440" s="295"/>
      <c r="AK440" s="295"/>
    </row>
    <row r="441" spans="1:37" ht="25.5" x14ac:dyDescent="0.25">
      <c r="A441" s="324"/>
      <c r="B441" s="317"/>
      <c r="C441" s="182" t="s">
        <v>1335</v>
      </c>
      <c r="D441" s="317"/>
      <c r="E441" s="359"/>
      <c r="F441" s="299"/>
      <c r="G441" s="299"/>
      <c r="H441" s="305"/>
      <c r="I441" s="308"/>
      <c r="J441" s="299"/>
      <c r="K441" s="302"/>
      <c r="L441" s="317"/>
      <c r="M441" s="320"/>
      <c r="N441" s="296"/>
      <c r="O441" s="296"/>
      <c r="P441" s="296"/>
      <c r="Q441" s="296"/>
      <c r="R441" s="296"/>
      <c r="S441" s="296"/>
      <c r="T441" s="296"/>
      <c r="U441" s="296"/>
      <c r="V441" s="296"/>
      <c r="W441" s="296"/>
      <c r="X441" s="296"/>
      <c r="Y441" s="296"/>
      <c r="Z441" s="296"/>
      <c r="AA441" s="296"/>
      <c r="AB441" s="296"/>
      <c r="AC441" s="296"/>
      <c r="AD441" s="296"/>
      <c r="AE441" s="296"/>
      <c r="AF441" s="296"/>
      <c r="AG441" s="296"/>
      <c r="AH441" s="296"/>
      <c r="AI441" s="296"/>
      <c r="AJ441" s="296"/>
      <c r="AK441" s="296"/>
    </row>
    <row r="442" spans="1:37" x14ac:dyDescent="0.25">
      <c r="A442" s="322">
        <v>401</v>
      </c>
      <c r="B442" s="315" t="s">
        <v>162</v>
      </c>
      <c r="C442" s="180" t="s">
        <v>1336</v>
      </c>
      <c r="D442" s="315" t="s">
        <v>950</v>
      </c>
      <c r="E442" s="357">
        <v>20</v>
      </c>
      <c r="F442" s="297">
        <v>162008</v>
      </c>
      <c r="G442" s="297">
        <v>78900</v>
      </c>
      <c r="H442" s="303">
        <v>0</v>
      </c>
      <c r="I442" s="306">
        <v>0.51298699999999997</v>
      </c>
      <c r="J442" s="297">
        <v>78900</v>
      </c>
      <c r="K442" s="300">
        <v>1578000</v>
      </c>
      <c r="L442" s="315" t="s">
        <v>1027</v>
      </c>
      <c r="M442" s="318">
        <v>3</v>
      </c>
      <c r="N442" s="294" t="s">
        <v>1028</v>
      </c>
      <c r="O442" s="294">
        <v>1</v>
      </c>
      <c r="P442" s="294" t="s">
        <v>1028</v>
      </c>
      <c r="Q442" s="294">
        <v>1</v>
      </c>
      <c r="R442" s="294">
        <v>1</v>
      </c>
      <c r="S442" s="294">
        <v>1</v>
      </c>
      <c r="T442" s="294">
        <v>1</v>
      </c>
      <c r="U442" s="294">
        <v>1</v>
      </c>
      <c r="V442" s="294">
        <v>1</v>
      </c>
      <c r="W442" s="294">
        <v>1</v>
      </c>
      <c r="X442" s="294" t="s">
        <v>1028</v>
      </c>
      <c r="Y442" s="294" t="s">
        <v>1028</v>
      </c>
      <c r="Z442" s="294" t="s">
        <v>1028</v>
      </c>
      <c r="AA442" s="294" t="s">
        <v>1028</v>
      </c>
      <c r="AB442" s="294">
        <v>1</v>
      </c>
      <c r="AC442" s="294" t="s">
        <v>1028</v>
      </c>
      <c r="AD442" s="294">
        <v>1</v>
      </c>
      <c r="AE442" s="294">
        <v>1</v>
      </c>
      <c r="AF442" s="294">
        <v>1</v>
      </c>
      <c r="AG442" s="294">
        <v>1</v>
      </c>
      <c r="AH442" s="294">
        <v>1</v>
      </c>
      <c r="AI442" s="294">
        <v>1</v>
      </c>
      <c r="AJ442" s="294">
        <v>1</v>
      </c>
      <c r="AK442" s="294">
        <v>1</v>
      </c>
    </row>
    <row r="443" spans="1:37" x14ac:dyDescent="0.25">
      <c r="A443" s="323"/>
      <c r="B443" s="316"/>
      <c r="C443" s="181" t="s">
        <v>1337</v>
      </c>
      <c r="D443" s="316"/>
      <c r="E443" s="358"/>
      <c r="F443" s="298"/>
      <c r="G443" s="298"/>
      <c r="H443" s="304"/>
      <c r="I443" s="307"/>
      <c r="J443" s="298"/>
      <c r="K443" s="301"/>
      <c r="L443" s="316"/>
      <c r="M443" s="319"/>
      <c r="N443" s="295"/>
      <c r="O443" s="295"/>
      <c r="P443" s="295"/>
      <c r="Q443" s="295"/>
      <c r="R443" s="295"/>
      <c r="S443" s="295"/>
      <c r="T443" s="295"/>
      <c r="U443" s="295"/>
      <c r="V443" s="295"/>
      <c r="W443" s="295"/>
      <c r="X443" s="295"/>
      <c r="Y443" s="295"/>
      <c r="Z443" s="295"/>
      <c r="AA443" s="295"/>
      <c r="AB443" s="295"/>
      <c r="AC443" s="295"/>
      <c r="AD443" s="295"/>
      <c r="AE443" s="295"/>
      <c r="AF443" s="295"/>
      <c r="AG443" s="295"/>
      <c r="AH443" s="295"/>
      <c r="AI443" s="295"/>
      <c r="AJ443" s="295"/>
      <c r="AK443" s="295"/>
    </row>
    <row r="444" spans="1:37" x14ac:dyDescent="0.25">
      <c r="A444" s="323"/>
      <c r="B444" s="316"/>
      <c r="C444" s="181" t="s">
        <v>1338</v>
      </c>
      <c r="D444" s="316"/>
      <c r="E444" s="358"/>
      <c r="F444" s="298"/>
      <c r="G444" s="298"/>
      <c r="H444" s="304"/>
      <c r="I444" s="307"/>
      <c r="J444" s="298"/>
      <c r="K444" s="301"/>
      <c r="L444" s="316"/>
      <c r="M444" s="319"/>
      <c r="N444" s="295"/>
      <c r="O444" s="295"/>
      <c r="P444" s="295"/>
      <c r="Q444" s="295"/>
      <c r="R444" s="295"/>
      <c r="S444" s="295"/>
      <c r="T444" s="295"/>
      <c r="U444" s="295"/>
      <c r="V444" s="295"/>
      <c r="W444" s="295"/>
      <c r="X444" s="295"/>
      <c r="Y444" s="295"/>
      <c r="Z444" s="295"/>
      <c r="AA444" s="295"/>
      <c r="AB444" s="295"/>
      <c r="AC444" s="295"/>
      <c r="AD444" s="295"/>
      <c r="AE444" s="295"/>
      <c r="AF444" s="295"/>
      <c r="AG444" s="295"/>
      <c r="AH444" s="295"/>
      <c r="AI444" s="295"/>
      <c r="AJ444" s="295"/>
      <c r="AK444" s="295"/>
    </row>
    <row r="445" spans="1:37" x14ac:dyDescent="0.25">
      <c r="A445" s="323"/>
      <c r="B445" s="316"/>
      <c r="C445" s="181" t="s">
        <v>1339</v>
      </c>
      <c r="D445" s="316"/>
      <c r="E445" s="358"/>
      <c r="F445" s="298"/>
      <c r="G445" s="298"/>
      <c r="H445" s="304"/>
      <c r="I445" s="307"/>
      <c r="J445" s="298"/>
      <c r="K445" s="301"/>
      <c r="L445" s="316"/>
      <c r="M445" s="319"/>
      <c r="N445" s="295"/>
      <c r="O445" s="295"/>
      <c r="P445" s="295"/>
      <c r="Q445" s="295"/>
      <c r="R445" s="295"/>
      <c r="S445" s="295"/>
      <c r="T445" s="295"/>
      <c r="U445" s="295"/>
      <c r="V445" s="295"/>
      <c r="W445" s="295"/>
      <c r="X445" s="295"/>
      <c r="Y445" s="295"/>
      <c r="Z445" s="295"/>
      <c r="AA445" s="295"/>
      <c r="AB445" s="295"/>
      <c r="AC445" s="295"/>
      <c r="AD445" s="295"/>
      <c r="AE445" s="295"/>
      <c r="AF445" s="295"/>
      <c r="AG445" s="295"/>
      <c r="AH445" s="295"/>
      <c r="AI445" s="295"/>
      <c r="AJ445" s="295"/>
      <c r="AK445" s="295"/>
    </row>
    <row r="446" spans="1:37" x14ac:dyDescent="0.25">
      <c r="A446" s="323"/>
      <c r="B446" s="316"/>
      <c r="C446" s="181" t="s">
        <v>1340</v>
      </c>
      <c r="D446" s="316"/>
      <c r="E446" s="358"/>
      <c r="F446" s="298"/>
      <c r="G446" s="298"/>
      <c r="H446" s="304"/>
      <c r="I446" s="307"/>
      <c r="J446" s="298"/>
      <c r="K446" s="301"/>
      <c r="L446" s="316"/>
      <c r="M446" s="319"/>
      <c r="N446" s="295"/>
      <c r="O446" s="295"/>
      <c r="P446" s="295"/>
      <c r="Q446" s="295"/>
      <c r="R446" s="295"/>
      <c r="S446" s="295"/>
      <c r="T446" s="295"/>
      <c r="U446" s="295"/>
      <c r="V446" s="295"/>
      <c r="W446" s="295"/>
      <c r="X446" s="295"/>
      <c r="Y446" s="295"/>
      <c r="Z446" s="295"/>
      <c r="AA446" s="295"/>
      <c r="AB446" s="295"/>
      <c r="AC446" s="295"/>
      <c r="AD446" s="295"/>
      <c r="AE446" s="295"/>
      <c r="AF446" s="295"/>
      <c r="AG446" s="295"/>
      <c r="AH446" s="295"/>
      <c r="AI446" s="295"/>
      <c r="AJ446" s="295"/>
      <c r="AK446" s="295"/>
    </row>
    <row r="447" spans="1:37" x14ac:dyDescent="0.25">
      <c r="A447" s="323"/>
      <c r="B447" s="316"/>
      <c r="C447" s="181" t="s">
        <v>1341</v>
      </c>
      <c r="D447" s="316"/>
      <c r="E447" s="358"/>
      <c r="F447" s="298"/>
      <c r="G447" s="298"/>
      <c r="H447" s="304"/>
      <c r="I447" s="307"/>
      <c r="J447" s="298"/>
      <c r="K447" s="301"/>
      <c r="L447" s="316"/>
      <c r="M447" s="319"/>
      <c r="N447" s="295"/>
      <c r="O447" s="295"/>
      <c r="P447" s="295"/>
      <c r="Q447" s="295"/>
      <c r="R447" s="295"/>
      <c r="S447" s="295"/>
      <c r="T447" s="295"/>
      <c r="U447" s="295"/>
      <c r="V447" s="295"/>
      <c r="W447" s="295"/>
      <c r="X447" s="295"/>
      <c r="Y447" s="295"/>
      <c r="Z447" s="295"/>
      <c r="AA447" s="295"/>
      <c r="AB447" s="295"/>
      <c r="AC447" s="295"/>
      <c r="AD447" s="295"/>
      <c r="AE447" s="295"/>
      <c r="AF447" s="295"/>
      <c r="AG447" s="295"/>
      <c r="AH447" s="295"/>
      <c r="AI447" s="295"/>
      <c r="AJ447" s="295"/>
      <c r="AK447" s="295"/>
    </row>
    <row r="448" spans="1:37" x14ac:dyDescent="0.25">
      <c r="A448" s="324"/>
      <c r="B448" s="317"/>
      <c r="C448" s="182" t="s">
        <v>1342</v>
      </c>
      <c r="D448" s="317"/>
      <c r="E448" s="359"/>
      <c r="F448" s="299"/>
      <c r="G448" s="299"/>
      <c r="H448" s="305"/>
      <c r="I448" s="308"/>
      <c r="J448" s="299"/>
      <c r="K448" s="302"/>
      <c r="L448" s="317"/>
      <c r="M448" s="320"/>
      <c r="N448" s="296"/>
      <c r="O448" s="296"/>
      <c r="P448" s="296"/>
      <c r="Q448" s="296"/>
      <c r="R448" s="296"/>
      <c r="S448" s="296"/>
      <c r="T448" s="296"/>
      <c r="U448" s="296"/>
      <c r="V448" s="296"/>
      <c r="W448" s="296"/>
      <c r="X448" s="296"/>
      <c r="Y448" s="296"/>
      <c r="Z448" s="296"/>
      <c r="AA448" s="296"/>
      <c r="AB448" s="296"/>
      <c r="AC448" s="296"/>
      <c r="AD448" s="296"/>
      <c r="AE448" s="296"/>
      <c r="AF448" s="296"/>
      <c r="AG448" s="296"/>
      <c r="AH448" s="296"/>
      <c r="AI448" s="296"/>
      <c r="AJ448" s="296"/>
      <c r="AK448" s="296"/>
    </row>
    <row r="449" spans="1:37" x14ac:dyDescent="0.25">
      <c r="A449" s="322">
        <v>403</v>
      </c>
      <c r="B449" s="315" t="s">
        <v>163</v>
      </c>
      <c r="C449" s="180" t="s">
        <v>1336</v>
      </c>
      <c r="D449" s="315" t="s">
        <v>288</v>
      </c>
      <c r="E449" s="357">
        <v>3</v>
      </c>
      <c r="F449" s="297">
        <v>177788</v>
      </c>
      <c r="G449" s="297">
        <v>98152</v>
      </c>
      <c r="H449" s="303">
        <v>0</v>
      </c>
      <c r="I449" s="306">
        <v>0.44792700000000002</v>
      </c>
      <c r="J449" s="297">
        <v>98152</v>
      </c>
      <c r="K449" s="300">
        <v>294456</v>
      </c>
      <c r="L449" s="315" t="s">
        <v>1027</v>
      </c>
      <c r="M449" s="318">
        <v>3</v>
      </c>
      <c r="N449" s="294" t="s">
        <v>1028</v>
      </c>
      <c r="O449" s="294" t="s">
        <v>1028</v>
      </c>
      <c r="P449" s="294" t="s">
        <v>1028</v>
      </c>
      <c r="Q449" s="294" t="s">
        <v>1028</v>
      </c>
      <c r="R449" s="294" t="s">
        <v>1028</v>
      </c>
      <c r="S449" s="294" t="s">
        <v>1028</v>
      </c>
      <c r="T449" s="294" t="s">
        <v>1028</v>
      </c>
      <c r="U449" s="294" t="s">
        <v>1028</v>
      </c>
      <c r="V449" s="294" t="s">
        <v>1028</v>
      </c>
      <c r="W449" s="294" t="s">
        <v>1028</v>
      </c>
      <c r="X449" s="294" t="s">
        <v>1028</v>
      </c>
      <c r="Y449" s="294" t="s">
        <v>1028</v>
      </c>
      <c r="Z449" s="294" t="s">
        <v>1028</v>
      </c>
      <c r="AA449" s="294" t="s">
        <v>1028</v>
      </c>
      <c r="AB449" s="294" t="s">
        <v>1028</v>
      </c>
      <c r="AC449" s="294" t="s">
        <v>1028</v>
      </c>
      <c r="AD449" s="294" t="s">
        <v>1028</v>
      </c>
      <c r="AE449" s="294" t="s">
        <v>1028</v>
      </c>
      <c r="AF449" s="294" t="s">
        <v>1028</v>
      </c>
      <c r="AG449" s="294" t="s">
        <v>1028</v>
      </c>
      <c r="AH449" s="294" t="s">
        <v>1028</v>
      </c>
      <c r="AI449" s="294" t="s">
        <v>1028</v>
      </c>
      <c r="AJ449" s="294" t="s">
        <v>1028</v>
      </c>
      <c r="AK449" s="294" t="s">
        <v>1028</v>
      </c>
    </row>
    <row r="450" spans="1:37" x14ac:dyDescent="0.25">
      <c r="A450" s="323"/>
      <c r="B450" s="316"/>
      <c r="C450" s="181" t="s">
        <v>1343</v>
      </c>
      <c r="D450" s="316"/>
      <c r="E450" s="358"/>
      <c r="F450" s="298"/>
      <c r="G450" s="298"/>
      <c r="H450" s="304"/>
      <c r="I450" s="307"/>
      <c r="J450" s="298"/>
      <c r="K450" s="301"/>
      <c r="L450" s="316"/>
      <c r="M450" s="319"/>
      <c r="N450" s="295"/>
      <c r="O450" s="295"/>
      <c r="P450" s="295"/>
      <c r="Q450" s="295"/>
      <c r="R450" s="295"/>
      <c r="S450" s="295"/>
      <c r="T450" s="295"/>
      <c r="U450" s="295"/>
      <c r="V450" s="295"/>
      <c r="W450" s="295"/>
      <c r="X450" s="295"/>
      <c r="Y450" s="295"/>
      <c r="Z450" s="295"/>
      <c r="AA450" s="295"/>
      <c r="AB450" s="295"/>
      <c r="AC450" s="295"/>
      <c r="AD450" s="295"/>
      <c r="AE450" s="295"/>
      <c r="AF450" s="295"/>
      <c r="AG450" s="295"/>
      <c r="AH450" s="295"/>
      <c r="AI450" s="295"/>
      <c r="AJ450" s="295"/>
      <c r="AK450" s="295"/>
    </row>
    <row r="451" spans="1:37" x14ac:dyDescent="0.25">
      <c r="A451" s="323"/>
      <c r="B451" s="316"/>
      <c r="C451" s="181" t="s">
        <v>1338</v>
      </c>
      <c r="D451" s="316"/>
      <c r="E451" s="358"/>
      <c r="F451" s="298"/>
      <c r="G451" s="298"/>
      <c r="H451" s="304"/>
      <c r="I451" s="307"/>
      <c r="J451" s="298"/>
      <c r="K451" s="301"/>
      <c r="L451" s="316"/>
      <c r="M451" s="319"/>
      <c r="N451" s="295"/>
      <c r="O451" s="295"/>
      <c r="P451" s="295"/>
      <c r="Q451" s="295"/>
      <c r="R451" s="295"/>
      <c r="S451" s="295"/>
      <c r="T451" s="295"/>
      <c r="U451" s="295"/>
      <c r="V451" s="295"/>
      <c r="W451" s="295"/>
      <c r="X451" s="295"/>
      <c r="Y451" s="295"/>
      <c r="Z451" s="295"/>
      <c r="AA451" s="295"/>
      <c r="AB451" s="295"/>
      <c r="AC451" s="295"/>
      <c r="AD451" s="295"/>
      <c r="AE451" s="295"/>
      <c r="AF451" s="295"/>
      <c r="AG451" s="295"/>
      <c r="AH451" s="295"/>
      <c r="AI451" s="295"/>
      <c r="AJ451" s="295"/>
      <c r="AK451" s="295"/>
    </row>
    <row r="452" spans="1:37" x14ac:dyDescent="0.25">
      <c r="A452" s="323"/>
      <c r="B452" s="316"/>
      <c r="C452" s="181" t="s">
        <v>1339</v>
      </c>
      <c r="D452" s="316"/>
      <c r="E452" s="358"/>
      <c r="F452" s="298"/>
      <c r="G452" s="298"/>
      <c r="H452" s="304"/>
      <c r="I452" s="307"/>
      <c r="J452" s="298"/>
      <c r="K452" s="301"/>
      <c r="L452" s="316"/>
      <c r="M452" s="319"/>
      <c r="N452" s="295"/>
      <c r="O452" s="295"/>
      <c r="P452" s="295"/>
      <c r="Q452" s="295"/>
      <c r="R452" s="295"/>
      <c r="S452" s="295"/>
      <c r="T452" s="295"/>
      <c r="U452" s="295"/>
      <c r="V452" s="295"/>
      <c r="W452" s="295"/>
      <c r="X452" s="295"/>
      <c r="Y452" s="295"/>
      <c r="Z452" s="295"/>
      <c r="AA452" s="295"/>
      <c r="AB452" s="295"/>
      <c r="AC452" s="295"/>
      <c r="AD452" s="295"/>
      <c r="AE452" s="295"/>
      <c r="AF452" s="295"/>
      <c r="AG452" s="295"/>
      <c r="AH452" s="295"/>
      <c r="AI452" s="295"/>
      <c r="AJ452" s="295"/>
      <c r="AK452" s="295"/>
    </row>
    <row r="453" spans="1:37" x14ac:dyDescent="0.25">
      <c r="A453" s="323"/>
      <c r="B453" s="316"/>
      <c r="C453" s="181" t="s">
        <v>1344</v>
      </c>
      <c r="D453" s="316"/>
      <c r="E453" s="358"/>
      <c r="F453" s="298"/>
      <c r="G453" s="298"/>
      <c r="H453" s="304"/>
      <c r="I453" s="307"/>
      <c r="J453" s="298"/>
      <c r="K453" s="301"/>
      <c r="L453" s="316"/>
      <c r="M453" s="319"/>
      <c r="N453" s="295"/>
      <c r="O453" s="295"/>
      <c r="P453" s="295"/>
      <c r="Q453" s="295"/>
      <c r="R453" s="295"/>
      <c r="S453" s="295"/>
      <c r="T453" s="295"/>
      <c r="U453" s="295"/>
      <c r="V453" s="295"/>
      <c r="W453" s="295"/>
      <c r="X453" s="295"/>
      <c r="Y453" s="295"/>
      <c r="Z453" s="295"/>
      <c r="AA453" s="295"/>
      <c r="AB453" s="295"/>
      <c r="AC453" s="295"/>
      <c r="AD453" s="295"/>
      <c r="AE453" s="295"/>
      <c r="AF453" s="295"/>
      <c r="AG453" s="295"/>
      <c r="AH453" s="295"/>
      <c r="AI453" s="295"/>
      <c r="AJ453" s="295"/>
      <c r="AK453" s="295"/>
    </row>
    <row r="454" spans="1:37" x14ac:dyDescent="0.25">
      <c r="A454" s="323"/>
      <c r="B454" s="316"/>
      <c r="C454" s="181" t="s">
        <v>1341</v>
      </c>
      <c r="D454" s="316"/>
      <c r="E454" s="358"/>
      <c r="F454" s="298"/>
      <c r="G454" s="298"/>
      <c r="H454" s="304"/>
      <c r="I454" s="307"/>
      <c r="J454" s="298"/>
      <c r="K454" s="301"/>
      <c r="L454" s="316"/>
      <c r="M454" s="319"/>
      <c r="N454" s="295"/>
      <c r="O454" s="295"/>
      <c r="P454" s="295"/>
      <c r="Q454" s="295"/>
      <c r="R454" s="295"/>
      <c r="S454" s="295"/>
      <c r="T454" s="295"/>
      <c r="U454" s="295"/>
      <c r="V454" s="295"/>
      <c r="W454" s="295"/>
      <c r="X454" s="295"/>
      <c r="Y454" s="295"/>
      <c r="Z454" s="295"/>
      <c r="AA454" s="295"/>
      <c r="AB454" s="295"/>
      <c r="AC454" s="295"/>
      <c r="AD454" s="295"/>
      <c r="AE454" s="295"/>
      <c r="AF454" s="295"/>
      <c r="AG454" s="295"/>
      <c r="AH454" s="295"/>
      <c r="AI454" s="295"/>
      <c r="AJ454" s="295"/>
      <c r="AK454" s="295"/>
    </row>
    <row r="455" spans="1:37" x14ac:dyDescent="0.25">
      <c r="A455" s="324"/>
      <c r="B455" s="317"/>
      <c r="C455" s="182" t="s">
        <v>1345</v>
      </c>
      <c r="D455" s="317"/>
      <c r="E455" s="359"/>
      <c r="F455" s="299"/>
      <c r="G455" s="299"/>
      <c r="H455" s="305"/>
      <c r="I455" s="308"/>
      <c r="J455" s="299"/>
      <c r="K455" s="302"/>
      <c r="L455" s="317"/>
      <c r="M455" s="320"/>
      <c r="N455" s="296"/>
      <c r="O455" s="296"/>
      <c r="P455" s="296"/>
      <c r="Q455" s="296"/>
      <c r="R455" s="296"/>
      <c r="S455" s="296"/>
      <c r="T455" s="296"/>
      <c r="U455" s="296"/>
      <c r="V455" s="296"/>
      <c r="W455" s="296"/>
      <c r="X455" s="296"/>
      <c r="Y455" s="296"/>
      <c r="Z455" s="296"/>
      <c r="AA455" s="296"/>
      <c r="AB455" s="296"/>
      <c r="AC455" s="296"/>
      <c r="AD455" s="296"/>
      <c r="AE455" s="296"/>
      <c r="AF455" s="296"/>
      <c r="AG455" s="296"/>
      <c r="AH455" s="296"/>
      <c r="AI455" s="296"/>
      <c r="AJ455" s="296"/>
      <c r="AK455" s="296"/>
    </row>
    <row r="456" spans="1:37" ht="25.5" x14ac:dyDescent="0.25">
      <c r="A456" s="322">
        <v>406</v>
      </c>
      <c r="B456" s="315" t="s">
        <v>164</v>
      </c>
      <c r="C456" s="180" t="s">
        <v>1346</v>
      </c>
      <c r="D456" s="315" t="s">
        <v>288</v>
      </c>
      <c r="E456" s="357">
        <v>13</v>
      </c>
      <c r="F456" s="297">
        <v>155170</v>
      </c>
      <c r="G456" s="297">
        <v>52600</v>
      </c>
      <c r="H456" s="303">
        <v>0</v>
      </c>
      <c r="I456" s="306">
        <v>0.66101699999999997</v>
      </c>
      <c r="J456" s="297">
        <v>52600</v>
      </c>
      <c r="K456" s="300">
        <v>683800</v>
      </c>
      <c r="L456" s="315" t="s">
        <v>1027</v>
      </c>
      <c r="M456" s="318">
        <v>1</v>
      </c>
      <c r="N456" s="294" t="s">
        <v>1028</v>
      </c>
      <c r="O456" s="294">
        <v>1</v>
      </c>
      <c r="P456" s="294" t="s">
        <v>1028</v>
      </c>
      <c r="Q456" s="294">
        <v>1</v>
      </c>
      <c r="R456" s="294">
        <v>1</v>
      </c>
      <c r="S456" s="294">
        <v>1</v>
      </c>
      <c r="T456" s="294">
        <v>1</v>
      </c>
      <c r="U456" s="294">
        <v>1</v>
      </c>
      <c r="V456" s="294">
        <v>1</v>
      </c>
      <c r="W456" s="294">
        <v>1</v>
      </c>
      <c r="X456" s="294" t="s">
        <v>1028</v>
      </c>
      <c r="Y456" s="294">
        <v>1</v>
      </c>
      <c r="Z456" s="294">
        <v>1</v>
      </c>
      <c r="AA456" s="294" t="s">
        <v>1028</v>
      </c>
      <c r="AB456" s="294" t="s">
        <v>1028</v>
      </c>
      <c r="AC456" s="294">
        <v>1</v>
      </c>
      <c r="AD456" s="294" t="s">
        <v>1028</v>
      </c>
      <c r="AE456" s="294" t="s">
        <v>1028</v>
      </c>
      <c r="AF456" s="294" t="s">
        <v>1028</v>
      </c>
      <c r="AG456" s="294" t="s">
        <v>1028</v>
      </c>
      <c r="AH456" s="294" t="s">
        <v>1028</v>
      </c>
      <c r="AI456" s="294" t="s">
        <v>1028</v>
      </c>
      <c r="AJ456" s="294" t="s">
        <v>1028</v>
      </c>
      <c r="AK456" s="294">
        <v>1</v>
      </c>
    </row>
    <row r="457" spans="1:37" x14ac:dyDescent="0.25">
      <c r="A457" s="323"/>
      <c r="B457" s="316"/>
      <c r="C457" s="181" t="s">
        <v>1347</v>
      </c>
      <c r="D457" s="316"/>
      <c r="E457" s="358"/>
      <c r="F457" s="298"/>
      <c r="G457" s="298"/>
      <c r="H457" s="304"/>
      <c r="I457" s="307"/>
      <c r="J457" s="298"/>
      <c r="K457" s="301"/>
      <c r="L457" s="316"/>
      <c r="M457" s="319"/>
      <c r="N457" s="295"/>
      <c r="O457" s="295"/>
      <c r="P457" s="295"/>
      <c r="Q457" s="295"/>
      <c r="R457" s="295"/>
      <c r="S457" s="295"/>
      <c r="T457" s="295"/>
      <c r="U457" s="295"/>
      <c r="V457" s="295"/>
      <c r="W457" s="295"/>
      <c r="X457" s="295"/>
      <c r="Y457" s="295"/>
      <c r="Z457" s="295"/>
      <c r="AA457" s="295"/>
      <c r="AB457" s="295"/>
      <c r="AC457" s="295"/>
      <c r="AD457" s="295"/>
      <c r="AE457" s="295"/>
      <c r="AF457" s="295"/>
      <c r="AG457" s="295"/>
      <c r="AH457" s="295"/>
      <c r="AI457" s="295"/>
      <c r="AJ457" s="295"/>
      <c r="AK457" s="295"/>
    </row>
    <row r="458" spans="1:37" x14ac:dyDescent="0.25">
      <c r="A458" s="324"/>
      <c r="B458" s="317"/>
      <c r="C458" s="182" t="s">
        <v>1348</v>
      </c>
      <c r="D458" s="317"/>
      <c r="E458" s="359"/>
      <c r="F458" s="299"/>
      <c r="G458" s="299"/>
      <c r="H458" s="305"/>
      <c r="I458" s="308"/>
      <c r="J458" s="299"/>
      <c r="K458" s="302"/>
      <c r="L458" s="317"/>
      <c r="M458" s="320"/>
      <c r="N458" s="296"/>
      <c r="O458" s="296"/>
      <c r="P458" s="296"/>
      <c r="Q458" s="296"/>
      <c r="R458" s="296"/>
      <c r="S458" s="296"/>
      <c r="T458" s="296"/>
      <c r="U458" s="296"/>
      <c r="V458" s="296"/>
      <c r="W458" s="296"/>
      <c r="X458" s="296"/>
      <c r="Y458" s="296"/>
      <c r="Z458" s="296"/>
      <c r="AA458" s="296"/>
      <c r="AB458" s="296"/>
      <c r="AC458" s="296"/>
      <c r="AD458" s="296"/>
      <c r="AE458" s="296"/>
      <c r="AF458" s="296"/>
      <c r="AG458" s="296"/>
      <c r="AH458" s="296"/>
      <c r="AI458" s="296"/>
      <c r="AJ458" s="296"/>
      <c r="AK458" s="296"/>
    </row>
    <row r="459" spans="1:37" x14ac:dyDescent="0.25">
      <c r="A459" s="322">
        <v>407</v>
      </c>
      <c r="B459" s="315" t="s">
        <v>165</v>
      </c>
      <c r="C459" s="180" t="s">
        <v>1349</v>
      </c>
      <c r="D459" s="315" t="s">
        <v>288</v>
      </c>
      <c r="E459" s="357">
        <v>1</v>
      </c>
      <c r="F459" s="297">
        <v>128344</v>
      </c>
      <c r="G459" s="297">
        <v>25292</v>
      </c>
      <c r="H459" s="303">
        <v>0</v>
      </c>
      <c r="I459" s="306">
        <v>0.80293599999999998</v>
      </c>
      <c r="J459" s="297">
        <v>25292</v>
      </c>
      <c r="K459" s="300">
        <v>25292</v>
      </c>
      <c r="L459" s="315" t="s">
        <v>1027</v>
      </c>
      <c r="M459" s="318">
        <v>1</v>
      </c>
      <c r="N459" s="294" t="s">
        <v>1028</v>
      </c>
      <c r="O459" s="294" t="s">
        <v>1028</v>
      </c>
      <c r="P459" s="294" t="s">
        <v>1028</v>
      </c>
      <c r="Q459" s="294" t="s">
        <v>1028</v>
      </c>
      <c r="R459" s="294" t="s">
        <v>1028</v>
      </c>
      <c r="S459" s="294" t="s">
        <v>1028</v>
      </c>
      <c r="T459" s="294" t="s">
        <v>1028</v>
      </c>
      <c r="U459" s="294" t="s">
        <v>1028</v>
      </c>
      <c r="V459" s="294" t="s">
        <v>1028</v>
      </c>
      <c r="W459" s="294" t="s">
        <v>1028</v>
      </c>
      <c r="X459" s="294" t="s">
        <v>1028</v>
      </c>
      <c r="Y459" s="294" t="s">
        <v>1028</v>
      </c>
      <c r="Z459" s="294" t="s">
        <v>1028</v>
      </c>
      <c r="AA459" s="294" t="s">
        <v>1028</v>
      </c>
      <c r="AB459" s="294" t="s">
        <v>1028</v>
      </c>
      <c r="AC459" s="294" t="s">
        <v>1028</v>
      </c>
      <c r="AD459" s="294" t="s">
        <v>1028</v>
      </c>
      <c r="AE459" s="294" t="s">
        <v>1028</v>
      </c>
      <c r="AF459" s="294" t="s">
        <v>1028</v>
      </c>
      <c r="AG459" s="294" t="s">
        <v>1028</v>
      </c>
      <c r="AH459" s="294" t="s">
        <v>1028</v>
      </c>
      <c r="AI459" s="294" t="s">
        <v>1028</v>
      </c>
      <c r="AJ459" s="294" t="s">
        <v>1028</v>
      </c>
      <c r="AK459" s="294" t="s">
        <v>1028</v>
      </c>
    </row>
    <row r="460" spans="1:37" x14ac:dyDescent="0.25">
      <c r="A460" s="323"/>
      <c r="B460" s="316"/>
      <c r="C460" s="181" t="s">
        <v>1350</v>
      </c>
      <c r="D460" s="316"/>
      <c r="E460" s="358"/>
      <c r="F460" s="298"/>
      <c r="G460" s="298"/>
      <c r="H460" s="304"/>
      <c r="I460" s="307"/>
      <c r="J460" s="298"/>
      <c r="K460" s="301"/>
      <c r="L460" s="316"/>
      <c r="M460" s="319"/>
      <c r="N460" s="295"/>
      <c r="O460" s="295"/>
      <c r="P460" s="295"/>
      <c r="Q460" s="295"/>
      <c r="R460" s="295"/>
      <c r="S460" s="295"/>
      <c r="T460" s="295"/>
      <c r="U460" s="295"/>
      <c r="V460" s="295"/>
      <c r="W460" s="295"/>
      <c r="X460" s="295"/>
      <c r="Y460" s="295"/>
      <c r="Z460" s="295"/>
      <c r="AA460" s="295"/>
      <c r="AB460" s="295"/>
      <c r="AC460" s="295"/>
      <c r="AD460" s="295"/>
      <c r="AE460" s="295"/>
      <c r="AF460" s="295"/>
      <c r="AG460" s="295"/>
      <c r="AH460" s="295"/>
      <c r="AI460" s="295"/>
      <c r="AJ460" s="295"/>
      <c r="AK460" s="295"/>
    </row>
    <row r="461" spans="1:37" x14ac:dyDescent="0.25">
      <c r="A461" s="323"/>
      <c r="B461" s="316"/>
      <c r="C461" s="181" t="s">
        <v>1351</v>
      </c>
      <c r="D461" s="316"/>
      <c r="E461" s="358"/>
      <c r="F461" s="298"/>
      <c r="G461" s="298"/>
      <c r="H461" s="304"/>
      <c r="I461" s="307"/>
      <c r="J461" s="298"/>
      <c r="K461" s="301"/>
      <c r="L461" s="316"/>
      <c r="M461" s="319"/>
      <c r="N461" s="295"/>
      <c r="O461" s="295"/>
      <c r="P461" s="295"/>
      <c r="Q461" s="295"/>
      <c r="R461" s="295"/>
      <c r="S461" s="295"/>
      <c r="T461" s="295"/>
      <c r="U461" s="295"/>
      <c r="V461" s="295"/>
      <c r="W461" s="295"/>
      <c r="X461" s="295"/>
      <c r="Y461" s="295"/>
      <c r="Z461" s="295"/>
      <c r="AA461" s="295"/>
      <c r="AB461" s="295"/>
      <c r="AC461" s="295"/>
      <c r="AD461" s="295"/>
      <c r="AE461" s="295"/>
      <c r="AF461" s="295"/>
      <c r="AG461" s="295"/>
      <c r="AH461" s="295"/>
      <c r="AI461" s="295"/>
      <c r="AJ461" s="295"/>
      <c r="AK461" s="295"/>
    </row>
    <row r="462" spans="1:37" x14ac:dyDescent="0.25">
      <c r="A462" s="323"/>
      <c r="B462" s="316"/>
      <c r="C462" s="181" t="s">
        <v>1352</v>
      </c>
      <c r="D462" s="316"/>
      <c r="E462" s="358"/>
      <c r="F462" s="298"/>
      <c r="G462" s="298"/>
      <c r="H462" s="304"/>
      <c r="I462" s="307"/>
      <c r="J462" s="298"/>
      <c r="K462" s="301"/>
      <c r="L462" s="316"/>
      <c r="M462" s="319"/>
      <c r="N462" s="295"/>
      <c r="O462" s="295"/>
      <c r="P462" s="295"/>
      <c r="Q462" s="295"/>
      <c r="R462" s="295"/>
      <c r="S462" s="295"/>
      <c r="T462" s="295"/>
      <c r="U462" s="295"/>
      <c r="V462" s="295"/>
      <c r="W462" s="295"/>
      <c r="X462" s="295"/>
      <c r="Y462" s="295"/>
      <c r="Z462" s="295"/>
      <c r="AA462" s="295"/>
      <c r="AB462" s="295"/>
      <c r="AC462" s="295"/>
      <c r="AD462" s="295"/>
      <c r="AE462" s="295"/>
      <c r="AF462" s="295"/>
      <c r="AG462" s="295"/>
      <c r="AH462" s="295"/>
      <c r="AI462" s="295"/>
      <c r="AJ462" s="295"/>
      <c r="AK462" s="295"/>
    </row>
    <row r="463" spans="1:37" x14ac:dyDescent="0.25">
      <c r="A463" s="324"/>
      <c r="B463" s="317"/>
      <c r="C463" s="182" t="s">
        <v>1353</v>
      </c>
      <c r="D463" s="317"/>
      <c r="E463" s="359"/>
      <c r="F463" s="299"/>
      <c r="G463" s="299"/>
      <c r="H463" s="305"/>
      <c r="I463" s="308"/>
      <c r="J463" s="299"/>
      <c r="K463" s="302"/>
      <c r="L463" s="317"/>
      <c r="M463" s="320"/>
      <c r="N463" s="296"/>
      <c r="O463" s="296"/>
      <c r="P463" s="296"/>
      <c r="Q463" s="296"/>
      <c r="R463" s="296"/>
      <c r="S463" s="296"/>
      <c r="T463" s="296"/>
      <c r="U463" s="296"/>
      <c r="V463" s="296"/>
      <c r="W463" s="296"/>
      <c r="X463" s="296"/>
      <c r="Y463" s="296"/>
      <c r="Z463" s="296"/>
      <c r="AA463" s="296"/>
      <c r="AB463" s="296"/>
      <c r="AC463" s="296"/>
      <c r="AD463" s="296"/>
      <c r="AE463" s="296"/>
      <c r="AF463" s="296"/>
      <c r="AG463" s="296"/>
      <c r="AH463" s="296"/>
      <c r="AI463" s="296"/>
      <c r="AJ463" s="296"/>
      <c r="AK463" s="296"/>
    </row>
    <row r="464" spans="1:37" x14ac:dyDescent="0.25">
      <c r="A464" s="322">
        <v>414</v>
      </c>
      <c r="B464" s="315" t="s">
        <v>166</v>
      </c>
      <c r="C464" s="180" t="s">
        <v>1354</v>
      </c>
      <c r="D464" s="315" t="s">
        <v>288</v>
      </c>
      <c r="E464" s="357">
        <v>1</v>
      </c>
      <c r="F464" s="297">
        <v>195672</v>
      </c>
      <c r="G464" s="297">
        <v>45871</v>
      </c>
      <c r="H464" s="303">
        <v>0</v>
      </c>
      <c r="I464" s="306">
        <v>0.76557200000000003</v>
      </c>
      <c r="J464" s="297">
        <v>45871</v>
      </c>
      <c r="K464" s="300">
        <v>45871</v>
      </c>
      <c r="L464" s="315" t="s">
        <v>1027</v>
      </c>
      <c r="M464" s="318" t="s">
        <v>1138</v>
      </c>
      <c r="N464" s="294" t="s">
        <v>1028</v>
      </c>
      <c r="O464" s="294" t="s">
        <v>1028</v>
      </c>
      <c r="P464" s="294" t="s">
        <v>1028</v>
      </c>
      <c r="Q464" s="294" t="s">
        <v>1028</v>
      </c>
      <c r="R464" s="294" t="s">
        <v>1028</v>
      </c>
      <c r="S464" s="294" t="s">
        <v>1028</v>
      </c>
      <c r="T464" s="294" t="s">
        <v>1028</v>
      </c>
      <c r="U464" s="294" t="s">
        <v>1028</v>
      </c>
      <c r="V464" s="294" t="s">
        <v>1028</v>
      </c>
      <c r="W464" s="294" t="s">
        <v>1028</v>
      </c>
      <c r="X464" s="294" t="s">
        <v>1028</v>
      </c>
      <c r="Y464" s="294" t="s">
        <v>1028</v>
      </c>
      <c r="Z464" s="294" t="s">
        <v>1028</v>
      </c>
      <c r="AA464" s="294" t="s">
        <v>1028</v>
      </c>
      <c r="AB464" s="294" t="s">
        <v>1028</v>
      </c>
      <c r="AC464" s="294" t="s">
        <v>1028</v>
      </c>
      <c r="AD464" s="294">
        <v>1</v>
      </c>
      <c r="AE464" s="294" t="s">
        <v>1028</v>
      </c>
      <c r="AF464" s="294" t="s">
        <v>1028</v>
      </c>
      <c r="AG464" s="294" t="s">
        <v>1028</v>
      </c>
      <c r="AH464" s="294" t="s">
        <v>1028</v>
      </c>
      <c r="AI464" s="294" t="s">
        <v>1028</v>
      </c>
      <c r="AJ464" s="294" t="s">
        <v>1028</v>
      </c>
      <c r="AK464" s="294" t="s">
        <v>1028</v>
      </c>
    </row>
    <row r="465" spans="1:37" x14ac:dyDescent="0.25">
      <c r="A465" s="323"/>
      <c r="B465" s="316"/>
      <c r="C465" s="181" t="s">
        <v>1355</v>
      </c>
      <c r="D465" s="316"/>
      <c r="E465" s="358"/>
      <c r="F465" s="298"/>
      <c r="G465" s="298"/>
      <c r="H465" s="304"/>
      <c r="I465" s="307"/>
      <c r="J465" s="298"/>
      <c r="K465" s="301"/>
      <c r="L465" s="316"/>
      <c r="M465" s="319"/>
      <c r="N465" s="295"/>
      <c r="O465" s="295"/>
      <c r="P465" s="295"/>
      <c r="Q465" s="295"/>
      <c r="R465" s="295"/>
      <c r="S465" s="295"/>
      <c r="T465" s="295"/>
      <c r="U465" s="295"/>
      <c r="V465" s="295"/>
      <c r="W465" s="295"/>
      <c r="X465" s="295"/>
      <c r="Y465" s="295"/>
      <c r="Z465" s="295"/>
      <c r="AA465" s="295"/>
      <c r="AB465" s="295"/>
      <c r="AC465" s="295"/>
      <c r="AD465" s="295"/>
      <c r="AE465" s="295"/>
      <c r="AF465" s="295"/>
      <c r="AG465" s="295"/>
      <c r="AH465" s="295"/>
      <c r="AI465" s="295"/>
      <c r="AJ465" s="295"/>
      <c r="AK465" s="295"/>
    </row>
    <row r="466" spans="1:37" x14ac:dyDescent="0.25">
      <c r="A466" s="323"/>
      <c r="B466" s="316"/>
      <c r="C466" s="181" t="s">
        <v>1356</v>
      </c>
      <c r="D466" s="316"/>
      <c r="E466" s="358"/>
      <c r="F466" s="298"/>
      <c r="G466" s="298"/>
      <c r="H466" s="304"/>
      <c r="I466" s="307"/>
      <c r="J466" s="298"/>
      <c r="K466" s="301"/>
      <c r="L466" s="316"/>
      <c r="M466" s="319"/>
      <c r="N466" s="295"/>
      <c r="O466" s="295"/>
      <c r="P466" s="295"/>
      <c r="Q466" s="295"/>
      <c r="R466" s="295"/>
      <c r="S466" s="295"/>
      <c r="T466" s="295"/>
      <c r="U466" s="295"/>
      <c r="V466" s="295"/>
      <c r="W466" s="295"/>
      <c r="X466" s="295"/>
      <c r="Y466" s="295"/>
      <c r="Z466" s="295"/>
      <c r="AA466" s="295"/>
      <c r="AB466" s="295"/>
      <c r="AC466" s="295"/>
      <c r="AD466" s="295"/>
      <c r="AE466" s="295"/>
      <c r="AF466" s="295"/>
      <c r="AG466" s="295"/>
      <c r="AH466" s="295"/>
      <c r="AI466" s="295"/>
      <c r="AJ466" s="295"/>
      <c r="AK466" s="295"/>
    </row>
    <row r="467" spans="1:37" x14ac:dyDescent="0.25">
      <c r="A467" s="323"/>
      <c r="B467" s="316"/>
      <c r="C467" s="181" t="s">
        <v>1357</v>
      </c>
      <c r="D467" s="316"/>
      <c r="E467" s="358"/>
      <c r="F467" s="298"/>
      <c r="G467" s="298"/>
      <c r="H467" s="304"/>
      <c r="I467" s="307"/>
      <c r="J467" s="298"/>
      <c r="K467" s="301"/>
      <c r="L467" s="316"/>
      <c r="M467" s="319"/>
      <c r="N467" s="295"/>
      <c r="O467" s="295"/>
      <c r="P467" s="295"/>
      <c r="Q467" s="295"/>
      <c r="R467" s="295"/>
      <c r="S467" s="295"/>
      <c r="T467" s="295"/>
      <c r="U467" s="295"/>
      <c r="V467" s="295"/>
      <c r="W467" s="295"/>
      <c r="X467" s="295"/>
      <c r="Y467" s="295"/>
      <c r="Z467" s="295"/>
      <c r="AA467" s="295"/>
      <c r="AB467" s="295"/>
      <c r="AC467" s="295"/>
      <c r="AD467" s="295"/>
      <c r="AE467" s="295"/>
      <c r="AF467" s="295"/>
      <c r="AG467" s="295"/>
      <c r="AH467" s="295"/>
      <c r="AI467" s="295"/>
      <c r="AJ467" s="295"/>
      <c r="AK467" s="295"/>
    </row>
    <row r="468" spans="1:37" x14ac:dyDescent="0.25">
      <c r="A468" s="323"/>
      <c r="B468" s="316"/>
      <c r="C468" s="181" t="s">
        <v>1358</v>
      </c>
      <c r="D468" s="316"/>
      <c r="E468" s="358"/>
      <c r="F468" s="298"/>
      <c r="G468" s="298"/>
      <c r="H468" s="304"/>
      <c r="I468" s="307"/>
      <c r="J468" s="298"/>
      <c r="K468" s="301"/>
      <c r="L468" s="316"/>
      <c r="M468" s="319"/>
      <c r="N468" s="295"/>
      <c r="O468" s="295"/>
      <c r="P468" s="295"/>
      <c r="Q468" s="295"/>
      <c r="R468" s="295"/>
      <c r="S468" s="295"/>
      <c r="T468" s="295"/>
      <c r="U468" s="295"/>
      <c r="V468" s="295"/>
      <c r="W468" s="295"/>
      <c r="X468" s="295"/>
      <c r="Y468" s="295"/>
      <c r="Z468" s="295"/>
      <c r="AA468" s="295"/>
      <c r="AB468" s="295"/>
      <c r="AC468" s="295"/>
      <c r="AD468" s="295"/>
      <c r="AE468" s="295"/>
      <c r="AF468" s="295"/>
      <c r="AG468" s="295"/>
      <c r="AH468" s="295"/>
      <c r="AI468" s="295"/>
      <c r="AJ468" s="295"/>
      <c r="AK468" s="295"/>
    </row>
    <row r="469" spans="1:37" x14ac:dyDescent="0.25">
      <c r="A469" s="323"/>
      <c r="B469" s="316"/>
      <c r="C469" s="181" t="s">
        <v>1359</v>
      </c>
      <c r="D469" s="316"/>
      <c r="E469" s="358"/>
      <c r="F469" s="298"/>
      <c r="G469" s="298"/>
      <c r="H469" s="304"/>
      <c r="I469" s="307"/>
      <c r="J469" s="298"/>
      <c r="K469" s="301"/>
      <c r="L469" s="316"/>
      <c r="M469" s="319"/>
      <c r="N469" s="295"/>
      <c r="O469" s="295"/>
      <c r="P469" s="295"/>
      <c r="Q469" s="295"/>
      <c r="R469" s="295"/>
      <c r="S469" s="295"/>
      <c r="T469" s="295"/>
      <c r="U469" s="295"/>
      <c r="V469" s="295"/>
      <c r="W469" s="295"/>
      <c r="X469" s="295"/>
      <c r="Y469" s="295"/>
      <c r="Z469" s="295"/>
      <c r="AA469" s="295"/>
      <c r="AB469" s="295"/>
      <c r="AC469" s="295"/>
      <c r="AD469" s="295"/>
      <c r="AE469" s="295"/>
      <c r="AF469" s="295"/>
      <c r="AG469" s="295"/>
      <c r="AH469" s="295"/>
      <c r="AI469" s="295"/>
      <c r="AJ469" s="295"/>
      <c r="AK469" s="295"/>
    </row>
    <row r="470" spans="1:37" x14ac:dyDescent="0.25">
      <c r="A470" s="323"/>
      <c r="B470" s="316"/>
      <c r="C470" s="181" t="s">
        <v>1360</v>
      </c>
      <c r="D470" s="316"/>
      <c r="E470" s="358"/>
      <c r="F470" s="298"/>
      <c r="G470" s="298"/>
      <c r="H470" s="304"/>
      <c r="I470" s="307"/>
      <c r="J470" s="298"/>
      <c r="K470" s="301"/>
      <c r="L470" s="316"/>
      <c r="M470" s="319"/>
      <c r="N470" s="295"/>
      <c r="O470" s="295"/>
      <c r="P470" s="295"/>
      <c r="Q470" s="295"/>
      <c r="R470" s="295"/>
      <c r="S470" s="295"/>
      <c r="T470" s="295"/>
      <c r="U470" s="295"/>
      <c r="V470" s="295"/>
      <c r="W470" s="295"/>
      <c r="X470" s="295"/>
      <c r="Y470" s="295"/>
      <c r="Z470" s="295"/>
      <c r="AA470" s="295"/>
      <c r="AB470" s="295"/>
      <c r="AC470" s="295"/>
      <c r="AD470" s="295"/>
      <c r="AE470" s="295"/>
      <c r="AF470" s="295"/>
      <c r="AG470" s="295"/>
      <c r="AH470" s="295"/>
      <c r="AI470" s="295"/>
      <c r="AJ470" s="295"/>
      <c r="AK470" s="295"/>
    </row>
    <row r="471" spans="1:37" x14ac:dyDescent="0.25">
      <c r="A471" s="324"/>
      <c r="B471" s="317"/>
      <c r="C471" s="182" t="s">
        <v>1361</v>
      </c>
      <c r="D471" s="317"/>
      <c r="E471" s="359"/>
      <c r="F471" s="299"/>
      <c r="G471" s="299"/>
      <c r="H471" s="305"/>
      <c r="I471" s="308"/>
      <c r="J471" s="299"/>
      <c r="K471" s="302"/>
      <c r="L471" s="317"/>
      <c r="M471" s="320"/>
      <c r="N471" s="296"/>
      <c r="O471" s="296"/>
      <c r="P471" s="296"/>
      <c r="Q471" s="296"/>
      <c r="R471" s="296"/>
      <c r="S471" s="296"/>
      <c r="T471" s="296"/>
      <c r="U471" s="296"/>
      <c r="V471" s="296"/>
      <c r="W471" s="296"/>
      <c r="X471" s="296"/>
      <c r="Y471" s="296"/>
      <c r="Z471" s="296"/>
      <c r="AA471" s="296"/>
      <c r="AB471" s="296"/>
      <c r="AC471" s="296"/>
      <c r="AD471" s="296"/>
      <c r="AE471" s="296"/>
      <c r="AF471" s="296"/>
      <c r="AG471" s="296"/>
      <c r="AH471" s="296"/>
      <c r="AI471" s="296"/>
      <c r="AJ471" s="296"/>
      <c r="AK471" s="296"/>
    </row>
    <row r="472" spans="1:37" x14ac:dyDescent="0.25">
      <c r="A472" s="322">
        <v>416</v>
      </c>
      <c r="B472" s="315" t="s">
        <v>167</v>
      </c>
      <c r="C472" s="180" t="s">
        <v>1362</v>
      </c>
      <c r="D472" s="315" t="s">
        <v>288</v>
      </c>
      <c r="E472" s="357">
        <v>1</v>
      </c>
      <c r="F472" s="297">
        <v>181996</v>
      </c>
      <c r="G472" s="297">
        <v>64698</v>
      </c>
      <c r="H472" s="303">
        <v>0</v>
      </c>
      <c r="I472" s="306">
        <v>0.644509</v>
      </c>
      <c r="J472" s="297">
        <v>64698</v>
      </c>
      <c r="K472" s="300">
        <v>64698</v>
      </c>
      <c r="L472" s="315" t="s">
        <v>1027</v>
      </c>
      <c r="M472" s="318">
        <v>1</v>
      </c>
      <c r="N472" s="294" t="s">
        <v>1028</v>
      </c>
      <c r="O472" s="294" t="s">
        <v>1028</v>
      </c>
      <c r="P472" s="294" t="s">
        <v>1028</v>
      </c>
      <c r="Q472" s="294" t="s">
        <v>1028</v>
      </c>
      <c r="R472" s="294" t="s">
        <v>1028</v>
      </c>
      <c r="S472" s="294" t="s">
        <v>1028</v>
      </c>
      <c r="T472" s="294" t="s">
        <v>1028</v>
      </c>
      <c r="U472" s="294" t="s">
        <v>1028</v>
      </c>
      <c r="V472" s="294" t="s">
        <v>1028</v>
      </c>
      <c r="W472" s="294" t="s">
        <v>1028</v>
      </c>
      <c r="X472" s="294" t="s">
        <v>1028</v>
      </c>
      <c r="Y472" s="294" t="s">
        <v>1028</v>
      </c>
      <c r="Z472" s="294" t="s">
        <v>1028</v>
      </c>
      <c r="AA472" s="294" t="s">
        <v>1028</v>
      </c>
      <c r="AB472" s="294" t="s">
        <v>1028</v>
      </c>
      <c r="AC472" s="294" t="s">
        <v>1028</v>
      </c>
      <c r="AD472" s="294" t="s">
        <v>1028</v>
      </c>
      <c r="AE472" s="294" t="s">
        <v>1028</v>
      </c>
      <c r="AF472" s="294" t="s">
        <v>1028</v>
      </c>
      <c r="AG472" s="294" t="s">
        <v>1028</v>
      </c>
      <c r="AH472" s="294" t="s">
        <v>1028</v>
      </c>
      <c r="AI472" s="294" t="s">
        <v>1028</v>
      </c>
      <c r="AJ472" s="294" t="s">
        <v>1028</v>
      </c>
      <c r="AK472" s="294" t="s">
        <v>1028</v>
      </c>
    </row>
    <row r="473" spans="1:37" x14ac:dyDescent="0.25">
      <c r="A473" s="323"/>
      <c r="B473" s="316"/>
      <c r="C473" s="181" t="s">
        <v>1363</v>
      </c>
      <c r="D473" s="316"/>
      <c r="E473" s="358"/>
      <c r="F473" s="298"/>
      <c r="G473" s="298"/>
      <c r="H473" s="304"/>
      <c r="I473" s="307"/>
      <c r="J473" s="298"/>
      <c r="K473" s="301"/>
      <c r="L473" s="316"/>
      <c r="M473" s="319"/>
      <c r="N473" s="295"/>
      <c r="O473" s="295"/>
      <c r="P473" s="295"/>
      <c r="Q473" s="295"/>
      <c r="R473" s="295"/>
      <c r="S473" s="295"/>
      <c r="T473" s="295"/>
      <c r="U473" s="295"/>
      <c r="V473" s="295"/>
      <c r="W473" s="295"/>
      <c r="X473" s="295"/>
      <c r="Y473" s="295"/>
      <c r="Z473" s="295"/>
      <c r="AA473" s="295"/>
      <c r="AB473" s="295"/>
      <c r="AC473" s="295"/>
      <c r="AD473" s="295"/>
      <c r="AE473" s="295"/>
      <c r="AF473" s="295"/>
      <c r="AG473" s="295"/>
      <c r="AH473" s="295"/>
      <c r="AI473" s="295"/>
      <c r="AJ473" s="295"/>
      <c r="AK473" s="295"/>
    </row>
    <row r="474" spans="1:37" x14ac:dyDescent="0.25">
      <c r="A474" s="323"/>
      <c r="B474" s="316"/>
      <c r="C474" s="181" t="s">
        <v>1364</v>
      </c>
      <c r="D474" s="316"/>
      <c r="E474" s="358"/>
      <c r="F474" s="298"/>
      <c r="G474" s="298"/>
      <c r="H474" s="304"/>
      <c r="I474" s="307"/>
      <c r="J474" s="298"/>
      <c r="K474" s="301"/>
      <c r="L474" s="316"/>
      <c r="M474" s="319"/>
      <c r="N474" s="295"/>
      <c r="O474" s="295"/>
      <c r="P474" s="295"/>
      <c r="Q474" s="295"/>
      <c r="R474" s="295"/>
      <c r="S474" s="295"/>
      <c r="T474" s="295"/>
      <c r="U474" s="295"/>
      <c r="V474" s="295"/>
      <c r="W474" s="295"/>
      <c r="X474" s="295"/>
      <c r="Y474" s="295"/>
      <c r="Z474" s="295"/>
      <c r="AA474" s="295"/>
      <c r="AB474" s="295"/>
      <c r="AC474" s="295"/>
      <c r="AD474" s="295"/>
      <c r="AE474" s="295"/>
      <c r="AF474" s="295"/>
      <c r="AG474" s="295"/>
      <c r="AH474" s="295"/>
      <c r="AI474" s="295"/>
      <c r="AJ474" s="295"/>
      <c r="AK474" s="295"/>
    </row>
    <row r="475" spans="1:37" x14ac:dyDescent="0.25">
      <c r="A475" s="323"/>
      <c r="B475" s="316"/>
      <c r="C475" s="181" t="s">
        <v>1365</v>
      </c>
      <c r="D475" s="316"/>
      <c r="E475" s="358"/>
      <c r="F475" s="298"/>
      <c r="G475" s="298"/>
      <c r="H475" s="304"/>
      <c r="I475" s="307"/>
      <c r="J475" s="298"/>
      <c r="K475" s="301"/>
      <c r="L475" s="316"/>
      <c r="M475" s="319"/>
      <c r="N475" s="295"/>
      <c r="O475" s="295"/>
      <c r="P475" s="295"/>
      <c r="Q475" s="295"/>
      <c r="R475" s="295"/>
      <c r="S475" s="295"/>
      <c r="T475" s="295"/>
      <c r="U475" s="295"/>
      <c r="V475" s="295"/>
      <c r="W475" s="295"/>
      <c r="X475" s="295"/>
      <c r="Y475" s="295"/>
      <c r="Z475" s="295"/>
      <c r="AA475" s="295"/>
      <c r="AB475" s="295"/>
      <c r="AC475" s="295"/>
      <c r="AD475" s="295"/>
      <c r="AE475" s="295"/>
      <c r="AF475" s="295"/>
      <c r="AG475" s="295"/>
      <c r="AH475" s="295"/>
      <c r="AI475" s="295"/>
      <c r="AJ475" s="295"/>
      <c r="AK475" s="295"/>
    </row>
    <row r="476" spans="1:37" x14ac:dyDescent="0.25">
      <c r="A476" s="323"/>
      <c r="B476" s="316"/>
      <c r="C476" s="181" t="s">
        <v>1366</v>
      </c>
      <c r="D476" s="316"/>
      <c r="E476" s="358"/>
      <c r="F476" s="298"/>
      <c r="G476" s="298"/>
      <c r="H476" s="304"/>
      <c r="I476" s="307"/>
      <c r="J476" s="298"/>
      <c r="K476" s="301"/>
      <c r="L476" s="316"/>
      <c r="M476" s="319"/>
      <c r="N476" s="295"/>
      <c r="O476" s="295"/>
      <c r="P476" s="295"/>
      <c r="Q476" s="295"/>
      <c r="R476" s="295"/>
      <c r="S476" s="295"/>
      <c r="T476" s="295"/>
      <c r="U476" s="295"/>
      <c r="V476" s="295"/>
      <c r="W476" s="295"/>
      <c r="X476" s="295"/>
      <c r="Y476" s="295"/>
      <c r="Z476" s="295"/>
      <c r="AA476" s="295"/>
      <c r="AB476" s="295"/>
      <c r="AC476" s="295"/>
      <c r="AD476" s="295"/>
      <c r="AE476" s="295"/>
      <c r="AF476" s="295"/>
      <c r="AG476" s="295"/>
      <c r="AH476" s="295"/>
      <c r="AI476" s="295"/>
      <c r="AJ476" s="295"/>
      <c r="AK476" s="295"/>
    </row>
    <row r="477" spans="1:37" x14ac:dyDescent="0.25">
      <c r="A477" s="323"/>
      <c r="B477" s="316"/>
      <c r="C477" s="181" t="s">
        <v>1367</v>
      </c>
      <c r="D477" s="316"/>
      <c r="E477" s="358"/>
      <c r="F477" s="298"/>
      <c r="G477" s="298"/>
      <c r="H477" s="304"/>
      <c r="I477" s="307"/>
      <c r="J477" s="298"/>
      <c r="K477" s="301"/>
      <c r="L477" s="316"/>
      <c r="M477" s="319"/>
      <c r="N477" s="295"/>
      <c r="O477" s="295"/>
      <c r="P477" s="295"/>
      <c r="Q477" s="295"/>
      <c r="R477" s="295"/>
      <c r="S477" s="295"/>
      <c r="T477" s="295"/>
      <c r="U477" s="295"/>
      <c r="V477" s="295"/>
      <c r="W477" s="295"/>
      <c r="X477" s="295"/>
      <c r="Y477" s="295"/>
      <c r="Z477" s="295"/>
      <c r="AA477" s="295"/>
      <c r="AB477" s="295"/>
      <c r="AC477" s="295"/>
      <c r="AD477" s="295"/>
      <c r="AE477" s="295"/>
      <c r="AF477" s="295"/>
      <c r="AG477" s="295"/>
      <c r="AH477" s="295"/>
      <c r="AI477" s="295"/>
      <c r="AJ477" s="295"/>
      <c r="AK477" s="295"/>
    </row>
    <row r="478" spans="1:37" x14ac:dyDescent="0.25">
      <c r="A478" s="323"/>
      <c r="B478" s="316"/>
      <c r="C478" s="181" t="s">
        <v>1368</v>
      </c>
      <c r="D478" s="316"/>
      <c r="E478" s="358"/>
      <c r="F478" s="298"/>
      <c r="G478" s="298"/>
      <c r="H478" s="304"/>
      <c r="I478" s="307"/>
      <c r="J478" s="298"/>
      <c r="K478" s="301"/>
      <c r="L478" s="316"/>
      <c r="M478" s="319"/>
      <c r="N478" s="295"/>
      <c r="O478" s="295"/>
      <c r="P478" s="295"/>
      <c r="Q478" s="295"/>
      <c r="R478" s="295"/>
      <c r="S478" s="295"/>
      <c r="T478" s="295"/>
      <c r="U478" s="295"/>
      <c r="V478" s="295"/>
      <c r="W478" s="295"/>
      <c r="X478" s="295"/>
      <c r="Y478" s="295"/>
      <c r="Z478" s="295"/>
      <c r="AA478" s="295"/>
      <c r="AB478" s="295"/>
      <c r="AC478" s="295"/>
      <c r="AD478" s="295"/>
      <c r="AE478" s="295"/>
      <c r="AF478" s="295"/>
      <c r="AG478" s="295"/>
      <c r="AH478" s="295"/>
      <c r="AI478" s="295"/>
      <c r="AJ478" s="295"/>
      <c r="AK478" s="295"/>
    </row>
    <row r="479" spans="1:37" x14ac:dyDescent="0.25">
      <c r="A479" s="324"/>
      <c r="B479" s="317"/>
      <c r="C479" s="182" t="s">
        <v>1369</v>
      </c>
      <c r="D479" s="317"/>
      <c r="E479" s="359"/>
      <c r="F479" s="299"/>
      <c r="G479" s="299"/>
      <c r="H479" s="305"/>
      <c r="I479" s="308"/>
      <c r="J479" s="299"/>
      <c r="K479" s="302"/>
      <c r="L479" s="317"/>
      <c r="M479" s="320"/>
      <c r="N479" s="296"/>
      <c r="O479" s="296"/>
      <c r="P479" s="296"/>
      <c r="Q479" s="296"/>
      <c r="R479" s="296"/>
      <c r="S479" s="296"/>
      <c r="T479" s="296"/>
      <c r="U479" s="296"/>
      <c r="V479" s="296"/>
      <c r="W479" s="296"/>
      <c r="X479" s="296"/>
      <c r="Y479" s="296"/>
      <c r="Z479" s="296"/>
      <c r="AA479" s="296"/>
      <c r="AB479" s="296"/>
      <c r="AC479" s="296"/>
      <c r="AD479" s="296"/>
      <c r="AE479" s="296"/>
      <c r="AF479" s="296"/>
      <c r="AG479" s="296"/>
      <c r="AH479" s="296"/>
      <c r="AI479" s="296"/>
      <c r="AJ479" s="296"/>
      <c r="AK479" s="296"/>
    </row>
    <row r="480" spans="1:37" ht="15.75" x14ac:dyDescent="0.25">
      <c r="A480" s="186" t="s">
        <v>1370</v>
      </c>
      <c r="B480" s="187" t="s">
        <v>1370</v>
      </c>
      <c r="C480" s="187" t="s">
        <v>1370</v>
      </c>
      <c r="D480" s="187" t="s">
        <v>1370</v>
      </c>
      <c r="E480" s="187">
        <f>SUM(E15:E472)</f>
        <v>5443</v>
      </c>
      <c r="F480" s="187" t="s">
        <v>1370</v>
      </c>
      <c r="G480" s="187"/>
      <c r="H480" s="187"/>
      <c r="I480" s="187"/>
      <c r="J480" s="188" t="s">
        <v>1371</v>
      </c>
      <c r="K480" s="189">
        <v>52681892</v>
      </c>
      <c r="L480" s="149"/>
      <c r="M480" s="150"/>
      <c r="N480" s="150"/>
      <c r="O480" s="150"/>
      <c r="P480" s="150"/>
      <c r="Q480" s="150"/>
      <c r="R480" s="150"/>
      <c r="S480" s="150"/>
      <c r="T480" s="150"/>
      <c r="U480" s="150"/>
      <c r="V480" s="150"/>
      <c r="W480" s="150"/>
      <c r="X480" s="150"/>
      <c r="Y480" s="150"/>
      <c r="Z480" s="150"/>
      <c r="AA480" s="150"/>
      <c r="AB480" s="150"/>
      <c r="AC480" s="150"/>
      <c r="AD480" s="150"/>
      <c r="AE480" s="150"/>
      <c r="AF480" s="150"/>
      <c r="AG480" s="150"/>
      <c r="AH480" s="150"/>
      <c r="AI480" s="150"/>
      <c r="AJ480" s="150"/>
      <c r="AK480" s="150"/>
    </row>
    <row r="481" spans="1:37" x14ac:dyDescent="0.25">
      <c r="A481" s="150"/>
      <c r="B481" s="150"/>
      <c r="C481" s="150"/>
      <c r="D481" s="150"/>
      <c r="E481" s="150"/>
      <c r="F481" s="150"/>
      <c r="G481" s="150"/>
      <c r="H481" s="150"/>
      <c r="I481" s="150"/>
      <c r="J481" s="150"/>
      <c r="K481" s="150"/>
      <c r="L481" s="149"/>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row>
    <row r="482" spans="1:37" x14ac:dyDescent="0.25">
      <c r="A482" s="150"/>
      <c r="B482" s="150"/>
      <c r="C482" s="150"/>
      <c r="D482" s="150"/>
      <c r="E482" s="150"/>
      <c r="F482" s="150"/>
      <c r="G482" s="150"/>
      <c r="H482" s="150"/>
      <c r="I482" s="150"/>
      <c r="J482" s="150"/>
      <c r="K482" s="150"/>
      <c r="L482" s="149"/>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row>
    <row r="483" spans="1:37" x14ac:dyDescent="0.25">
      <c r="A483" s="150"/>
      <c r="B483" s="150"/>
      <c r="C483" s="150"/>
      <c r="D483" s="150"/>
      <c r="E483" s="150"/>
      <c r="F483" s="150"/>
      <c r="G483" s="150"/>
      <c r="H483" s="150"/>
      <c r="I483" s="150"/>
      <c r="J483" s="150"/>
      <c r="K483" s="150"/>
      <c r="L483" s="149"/>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row>
    <row r="484" spans="1:37" x14ac:dyDescent="0.25">
      <c r="A484" s="150"/>
      <c r="B484" s="150"/>
      <c r="C484" s="150"/>
      <c r="D484" s="150"/>
      <c r="E484" s="150"/>
      <c r="F484" s="150"/>
      <c r="G484" s="150"/>
      <c r="H484" s="150"/>
      <c r="I484" s="150"/>
      <c r="J484" s="150"/>
      <c r="K484" s="150"/>
      <c r="L484" s="149"/>
      <c r="M484" s="150"/>
      <c r="N484" s="150"/>
      <c r="O484" s="150"/>
      <c r="P484" s="150"/>
      <c r="Q484" s="150"/>
      <c r="R484" s="150"/>
      <c r="S484" s="150"/>
      <c r="T484" s="150"/>
      <c r="U484" s="150"/>
      <c r="V484" s="150"/>
      <c r="W484" s="150"/>
      <c r="X484" s="150"/>
      <c r="Y484" s="150"/>
      <c r="Z484" s="150"/>
      <c r="AA484" s="150"/>
      <c r="AB484" s="150"/>
      <c r="AC484" s="150"/>
      <c r="AD484" s="150"/>
      <c r="AE484" s="150"/>
      <c r="AF484" s="150"/>
      <c r="AG484" s="150"/>
      <c r="AH484" s="150"/>
      <c r="AI484" s="150"/>
      <c r="AJ484" s="150"/>
      <c r="AK484" s="150"/>
    </row>
    <row r="485" spans="1:37" x14ac:dyDescent="0.25">
      <c r="A485" s="150"/>
      <c r="B485" s="150"/>
      <c r="C485" s="150"/>
      <c r="D485" s="150"/>
      <c r="E485" s="150"/>
      <c r="F485" s="150"/>
      <c r="G485" s="150"/>
      <c r="H485" s="150"/>
      <c r="I485" s="150"/>
      <c r="J485" s="150"/>
      <c r="K485" s="150"/>
      <c r="L485" s="149"/>
      <c r="M485" s="150"/>
      <c r="N485" s="150"/>
      <c r="O485" s="150"/>
      <c r="P485" s="150"/>
      <c r="Q485" s="150"/>
      <c r="R485" s="150"/>
      <c r="S485" s="150"/>
      <c r="T485" s="150"/>
      <c r="U485" s="150"/>
      <c r="V485" s="150"/>
      <c r="W485" s="150"/>
      <c r="X485" s="150"/>
      <c r="Y485" s="150"/>
      <c r="Z485" s="150"/>
      <c r="AA485" s="150"/>
      <c r="AB485" s="150"/>
      <c r="AC485" s="150"/>
      <c r="AD485" s="150"/>
      <c r="AE485" s="150"/>
      <c r="AF485" s="150"/>
      <c r="AG485" s="150"/>
      <c r="AH485" s="150"/>
      <c r="AI485" s="150"/>
      <c r="AJ485" s="150"/>
      <c r="AK485" s="150"/>
    </row>
  </sheetData>
  <autoFilter ref="A13:AK13" xr:uid="{00000000-0009-0000-0000-000008000000}"/>
  <mergeCells count="4431">
    <mergeCell ref="X472:X479"/>
    <mergeCell ref="P472:P479"/>
    <mergeCell ref="Q472:Q479"/>
    <mergeCell ref="R472:R479"/>
    <mergeCell ref="G472:G479"/>
    <mergeCell ref="H472:H479"/>
    <mergeCell ref="I472:I479"/>
    <mergeCell ref="J472:J479"/>
    <mergeCell ref="K472:K479"/>
    <mergeCell ref="L472:L479"/>
    <mergeCell ref="AG464:AG471"/>
    <mergeCell ref="AH464:AH471"/>
    <mergeCell ref="AI464:AI471"/>
    <mergeCell ref="AJ464:AJ471"/>
    <mergeCell ref="AK464:AK471"/>
    <mergeCell ref="AK472:AK479"/>
    <mergeCell ref="AE472:AE479"/>
    <mergeCell ref="AF472:AF479"/>
    <mergeCell ref="AG472:AG479"/>
    <mergeCell ref="AH472:AH479"/>
    <mergeCell ref="AI472:AI479"/>
    <mergeCell ref="AJ472:AJ479"/>
    <mergeCell ref="Y472:Y479"/>
    <mergeCell ref="Z472:Z479"/>
    <mergeCell ref="AA472:AA479"/>
    <mergeCell ref="AB472:AB479"/>
    <mergeCell ref="AC472:AC479"/>
    <mergeCell ref="AD472:AD479"/>
    <mergeCell ref="S472:S479"/>
    <mergeCell ref="T472:T479"/>
    <mergeCell ref="U472:U479"/>
    <mergeCell ref="V472:V479"/>
    <mergeCell ref="W472:W479"/>
    <mergeCell ref="A472:A479"/>
    <mergeCell ref="B472:B479"/>
    <mergeCell ref="D472:D479"/>
    <mergeCell ref="E472:E479"/>
    <mergeCell ref="F472:F479"/>
    <mergeCell ref="AA464:AA471"/>
    <mergeCell ref="AB464:AB471"/>
    <mergeCell ref="AC464:AC471"/>
    <mergeCell ref="AD464:AD471"/>
    <mergeCell ref="AE464:AE471"/>
    <mergeCell ref="AF464:AF471"/>
    <mergeCell ref="U464:U471"/>
    <mergeCell ref="V464:V471"/>
    <mergeCell ref="W464:W471"/>
    <mergeCell ref="X464:X471"/>
    <mergeCell ref="Y464:Y471"/>
    <mergeCell ref="Z464:Z471"/>
    <mergeCell ref="O464:O471"/>
    <mergeCell ref="P464:P471"/>
    <mergeCell ref="Q464:Q471"/>
    <mergeCell ref="R464:R471"/>
    <mergeCell ref="S464:S471"/>
    <mergeCell ref="T464:T471"/>
    <mergeCell ref="I464:I471"/>
    <mergeCell ref="J464:J471"/>
    <mergeCell ref="K464:K471"/>
    <mergeCell ref="L464:L471"/>
    <mergeCell ref="M464:M471"/>
    <mergeCell ref="N464:N471"/>
    <mergeCell ref="M472:M479"/>
    <mergeCell ref="N472:N479"/>
    <mergeCell ref="O472:O479"/>
    <mergeCell ref="AI459:AI463"/>
    <mergeCell ref="AJ459:AJ463"/>
    <mergeCell ref="AK459:AK463"/>
    <mergeCell ref="A464:A471"/>
    <mergeCell ref="B464:B471"/>
    <mergeCell ref="D464:D471"/>
    <mergeCell ref="E464:E471"/>
    <mergeCell ref="F464:F471"/>
    <mergeCell ref="G464:G471"/>
    <mergeCell ref="H464:H471"/>
    <mergeCell ref="AC459:AC463"/>
    <mergeCell ref="AD459:AD463"/>
    <mergeCell ref="AE459:AE463"/>
    <mergeCell ref="AF459:AF463"/>
    <mergeCell ref="AG459:AG463"/>
    <mergeCell ref="AH459:AH463"/>
    <mergeCell ref="W459:W463"/>
    <mergeCell ref="X459:X463"/>
    <mergeCell ref="Y459:Y463"/>
    <mergeCell ref="Z459:Z463"/>
    <mergeCell ref="AA459:AA463"/>
    <mergeCell ref="AB459:AB463"/>
    <mergeCell ref="Q459:Q463"/>
    <mergeCell ref="R459:R463"/>
    <mergeCell ref="S459:S463"/>
    <mergeCell ref="T459:T463"/>
    <mergeCell ref="U459:U463"/>
    <mergeCell ref="V459:V463"/>
    <mergeCell ref="K459:K463"/>
    <mergeCell ref="L459:L463"/>
    <mergeCell ref="M459:M463"/>
    <mergeCell ref="N459:N463"/>
    <mergeCell ref="O459:O463"/>
    <mergeCell ref="P459:P463"/>
    <mergeCell ref="AK456:AK458"/>
    <mergeCell ref="A459:A463"/>
    <mergeCell ref="B459:B463"/>
    <mergeCell ref="D459:D463"/>
    <mergeCell ref="E459:E463"/>
    <mergeCell ref="F459:F463"/>
    <mergeCell ref="G459:G463"/>
    <mergeCell ref="H459:H463"/>
    <mergeCell ref="I459:I463"/>
    <mergeCell ref="J459:J463"/>
    <mergeCell ref="AE456:AE458"/>
    <mergeCell ref="AF456:AF458"/>
    <mergeCell ref="AG456:AG458"/>
    <mergeCell ref="AH456:AH458"/>
    <mergeCell ref="AI456:AI458"/>
    <mergeCell ref="AJ456:AJ458"/>
    <mergeCell ref="Y456:Y458"/>
    <mergeCell ref="Z456:Z458"/>
    <mergeCell ref="AA456:AA458"/>
    <mergeCell ref="AB456:AB458"/>
    <mergeCell ref="AC456:AC458"/>
    <mergeCell ref="AD456:AD458"/>
    <mergeCell ref="S456:S458"/>
    <mergeCell ref="T456:T458"/>
    <mergeCell ref="U456:U458"/>
    <mergeCell ref="V456:V458"/>
    <mergeCell ref="W456:W458"/>
    <mergeCell ref="X456:X458"/>
    <mergeCell ref="M456:M458"/>
    <mergeCell ref="N456:N458"/>
    <mergeCell ref="O456:O458"/>
    <mergeCell ref="P456:P458"/>
    <mergeCell ref="Q456:Q458"/>
    <mergeCell ref="R456:R458"/>
    <mergeCell ref="G456:G458"/>
    <mergeCell ref="H456:H458"/>
    <mergeCell ref="I456:I458"/>
    <mergeCell ref="J456:J458"/>
    <mergeCell ref="K456:K458"/>
    <mergeCell ref="L456:L458"/>
    <mergeCell ref="AG449:AG455"/>
    <mergeCell ref="AH449:AH455"/>
    <mergeCell ref="AI449:AI455"/>
    <mergeCell ref="AJ449:AJ455"/>
    <mergeCell ref="AK449:AK455"/>
    <mergeCell ref="A456:A458"/>
    <mergeCell ref="B456:B458"/>
    <mergeCell ref="D456:D458"/>
    <mergeCell ref="E456:E458"/>
    <mergeCell ref="F456:F458"/>
    <mergeCell ref="AA449:AA455"/>
    <mergeCell ref="AB449:AB455"/>
    <mergeCell ref="AC449:AC455"/>
    <mergeCell ref="AD449:AD455"/>
    <mergeCell ref="AE449:AE455"/>
    <mergeCell ref="AF449:AF455"/>
    <mergeCell ref="U449:U455"/>
    <mergeCell ref="V449:V455"/>
    <mergeCell ref="W449:W455"/>
    <mergeCell ref="X449:X455"/>
    <mergeCell ref="Y449:Y455"/>
    <mergeCell ref="Z449:Z455"/>
    <mergeCell ref="O449:O455"/>
    <mergeCell ref="P449:P455"/>
    <mergeCell ref="Q449:Q455"/>
    <mergeCell ref="R449:R455"/>
    <mergeCell ref="S449:S455"/>
    <mergeCell ref="T449:T455"/>
    <mergeCell ref="I449:I455"/>
    <mergeCell ref="J449:J455"/>
    <mergeCell ref="K449:K455"/>
    <mergeCell ref="L449:L455"/>
    <mergeCell ref="M449:M455"/>
    <mergeCell ref="N449:N455"/>
    <mergeCell ref="AI442:AI448"/>
    <mergeCell ref="AJ442:AJ448"/>
    <mergeCell ref="AK442:AK448"/>
    <mergeCell ref="A449:A455"/>
    <mergeCell ref="B449:B455"/>
    <mergeCell ref="D449:D455"/>
    <mergeCell ref="E449:E455"/>
    <mergeCell ref="F449:F455"/>
    <mergeCell ref="G449:G455"/>
    <mergeCell ref="H449:H455"/>
    <mergeCell ref="AC442:AC448"/>
    <mergeCell ref="AD442:AD448"/>
    <mergeCell ref="AE442:AE448"/>
    <mergeCell ref="AF442:AF448"/>
    <mergeCell ref="AG442:AG448"/>
    <mergeCell ref="AH442:AH448"/>
    <mergeCell ref="W442:W448"/>
    <mergeCell ref="X442:X448"/>
    <mergeCell ref="Y442:Y448"/>
    <mergeCell ref="Z442:Z448"/>
    <mergeCell ref="AA442:AA448"/>
    <mergeCell ref="AB442:AB448"/>
    <mergeCell ref="Q442:Q448"/>
    <mergeCell ref="R442:R448"/>
    <mergeCell ref="S442:S448"/>
    <mergeCell ref="T442:T448"/>
    <mergeCell ref="U442:U448"/>
    <mergeCell ref="V442:V448"/>
    <mergeCell ref="K442:K448"/>
    <mergeCell ref="L442:L448"/>
    <mergeCell ref="M442:M448"/>
    <mergeCell ref="N442:N448"/>
    <mergeCell ref="O442:O448"/>
    <mergeCell ref="P442:P448"/>
    <mergeCell ref="AK437:AK441"/>
    <mergeCell ref="A442:A448"/>
    <mergeCell ref="B442:B448"/>
    <mergeCell ref="D442:D448"/>
    <mergeCell ref="E442:E448"/>
    <mergeCell ref="F442:F448"/>
    <mergeCell ref="G442:G448"/>
    <mergeCell ref="H442:H448"/>
    <mergeCell ref="I442:I448"/>
    <mergeCell ref="J442:J448"/>
    <mergeCell ref="AE437:AE441"/>
    <mergeCell ref="AF437:AF441"/>
    <mergeCell ref="AG437:AG441"/>
    <mergeCell ref="AH437:AH441"/>
    <mergeCell ref="AI437:AI441"/>
    <mergeCell ref="AJ437:AJ441"/>
    <mergeCell ref="Y437:Y441"/>
    <mergeCell ref="Z437:Z441"/>
    <mergeCell ref="AA437:AA441"/>
    <mergeCell ref="AB437:AB441"/>
    <mergeCell ref="AC437:AC441"/>
    <mergeCell ref="AD437:AD441"/>
    <mergeCell ref="S437:S441"/>
    <mergeCell ref="T437:T441"/>
    <mergeCell ref="U437:U441"/>
    <mergeCell ref="V437:V441"/>
    <mergeCell ref="W437:W441"/>
    <mergeCell ref="X437:X441"/>
    <mergeCell ref="M437:M441"/>
    <mergeCell ref="N437:N441"/>
    <mergeCell ref="O437:O441"/>
    <mergeCell ref="P437:P441"/>
    <mergeCell ref="Q437:Q441"/>
    <mergeCell ref="R437:R441"/>
    <mergeCell ref="G437:G441"/>
    <mergeCell ref="H437:H441"/>
    <mergeCell ref="I437:I441"/>
    <mergeCell ref="J437:J441"/>
    <mergeCell ref="K437:K441"/>
    <mergeCell ref="L437:L441"/>
    <mergeCell ref="AG432:AG436"/>
    <mergeCell ref="AH432:AH436"/>
    <mergeCell ref="AI432:AI436"/>
    <mergeCell ref="AJ432:AJ436"/>
    <mergeCell ref="AK432:AK436"/>
    <mergeCell ref="A437:A441"/>
    <mergeCell ref="B437:B441"/>
    <mergeCell ref="D437:D441"/>
    <mergeCell ref="E437:E441"/>
    <mergeCell ref="F437:F441"/>
    <mergeCell ref="AA432:AA436"/>
    <mergeCell ref="AB432:AB436"/>
    <mergeCell ref="AC432:AC436"/>
    <mergeCell ref="AD432:AD436"/>
    <mergeCell ref="AE432:AE436"/>
    <mergeCell ref="AF432:AF436"/>
    <mergeCell ref="U432:U436"/>
    <mergeCell ref="V432:V436"/>
    <mergeCell ref="W432:W436"/>
    <mergeCell ref="X432:X436"/>
    <mergeCell ref="Y432:Y436"/>
    <mergeCell ref="Z432:Z436"/>
    <mergeCell ref="O432:O436"/>
    <mergeCell ref="P432:P436"/>
    <mergeCell ref="Q432:Q436"/>
    <mergeCell ref="R432:R436"/>
    <mergeCell ref="S432:S436"/>
    <mergeCell ref="T432:T436"/>
    <mergeCell ref="I432:I436"/>
    <mergeCell ref="J432:J436"/>
    <mergeCell ref="K432:K436"/>
    <mergeCell ref="L432:L436"/>
    <mergeCell ref="M432:M436"/>
    <mergeCell ref="N432:N436"/>
    <mergeCell ref="AI428:AI431"/>
    <mergeCell ref="AJ428:AJ431"/>
    <mergeCell ref="AK428:AK431"/>
    <mergeCell ref="A432:A436"/>
    <mergeCell ref="B432:B436"/>
    <mergeCell ref="D432:D436"/>
    <mergeCell ref="E432:E436"/>
    <mergeCell ref="F432:F436"/>
    <mergeCell ref="G432:G436"/>
    <mergeCell ref="H432:H436"/>
    <mergeCell ref="AC428:AC431"/>
    <mergeCell ref="AD428:AD431"/>
    <mergeCell ref="AE428:AE431"/>
    <mergeCell ref="AF428:AF431"/>
    <mergeCell ref="AG428:AG431"/>
    <mergeCell ref="AH428:AH431"/>
    <mergeCell ref="W428:W431"/>
    <mergeCell ref="X428:X431"/>
    <mergeCell ref="Y428:Y431"/>
    <mergeCell ref="Z428:Z431"/>
    <mergeCell ref="AA428:AA431"/>
    <mergeCell ref="AB428:AB431"/>
    <mergeCell ref="Q428:Q431"/>
    <mergeCell ref="R428:R431"/>
    <mergeCell ref="S428:S431"/>
    <mergeCell ref="T428:T431"/>
    <mergeCell ref="U428:U431"/>
    <mergeCell ref="V428:V431"/>
    <mergeCell ref="K428:K431"/>
    <mergeCell ref="L428:L431"/>
    <mergeCell ref="A428:A431"/>
    <mergeCell ref="B428:B431"/>
    <mergeCell ref="D428:D431"/>
    <mergeCell ref="E428:E431"/>
    <mergeCell ref="F428:F431"/>
    <mergeCell ref="G428:G431"/>
    <mergeCell ref="H428:H431"/>
    <mergeCell ref="I428:I431"/>
    <mergeCell ref="J428:J431"/>
    <mergeCell ref="AE424:AE427"/>
    <mergeCell ref="AF424:AF427"/>
    <mergeCell ref="G424:G427"/>
    <mergeCell ref="H424:H427"/>
    <mergeCell ref="I424:I427"/>
    <mergeCell ref="J424:J427"/>
    <mergeCell ref="K424:K427"/>
    <mergeCell ref="L424:L427"/>
    <mergeCell ref="AG424:AG427"/>
    <mergeCell ref="AH424:AH427"/>
    <mergeCell ref="AI424:AI427"/>
    <mergeCell ref="AJ424:AJ427"/>
    <mergeCell ref="Y424:Y427"/>
    <mergeCell ref="Z424:Z427"/>
    <mergeCell ref="AA424:AA427"/>
    <mergeCell ref="AB424:AB427"/>
    <mergeCell ref="AC424:AC427"/>
    <mergeCell ref="AD424:AD427"/>
    <mergeCell ref="S424:S427"/>
    <mergeCell ref="T424:T427"/>
    <mergeCell ref="U424:U427"/>
    <mergeCell ref="V424:V427"/>
    <mergeCell ref="W424:W427"/>
    <mergeCell ref="X424:X427"/>
    <mergeCell ref="P424:P427"/>
    <mergeCell ref="Q424:Q427"/>
    <mergeCell ref="R424:R427"/>
    <mergeCell ref="AG417:AG423"/>
    <mergeCell ref="AH417:AH423"/>
    <mergeCell ref="AI417:AI423"/>
    <mergeCell ref="AJ417:AJ423"/>
    <mergeCell ref="AK417:AK423"/>
    <mergeCell ref="M428:M431"/>
    <mergeCell ref="N428:N431"/>
    <mergeCell ref="O428:O431"/>
    <mergeCell ref="P428:P431"/>
    <mergeCell ref="AK424:AK427"/>
    <mergeCell ref="A424:A427"/>
    <mergeCell ref="B424:B427"/>
    <mergeCell ref="D424:D427"/>
    <mergeCell ref="E424:E427"/>
    <mergeCell ref="F424:F427"/>
    <mergeCell ref="AA417:AA423"/>
    <mergeCell ref="AB417:AB423"/>
    <mergeCell ref="AC417:AC423"/>
    <mergeCell ref="AD417:AD423"/>
    <mergeCell ref="AE417:AE423"/>
    <mergeCell ref="AF417:AF423"/>
    <mergeCell ref="U417:U423"/>
    <mergeCell ref="V417:V423"/>
    <mergeCell ref="W417:W423"/>
    <mergeCell ref="X417:X423"/>
    <mergeCell ref="Y417:Y423"/>
    <mergeCell ref="Z417:Z423"/>
    <mergeCell ref="O417:O423"/>
    <mergeCell ref="P417:P423"/>
    <mergeCell ref="Q417:Q423"/>
    <mergeCell ref="R417:R423"/>
    <mergeCell ref="S417:S423"/>
    <mergeCell ref="T417:T423"/>
    <mergeCell ref="I417:I423"/>
    <mergeCell ref="J417:J423"/>
    <mergeCell ref="K417:K423"/>
    <mergeCell ref="L417:L423"/>
    <mergeCell ref="M417:M423"/>
    <mergeCell ref="N417:N423"/>
    <mergeCell ref="M424:M427"/>
    <mergeCell ref="N424:N427"/>
    <mergeCell ref="O424:O427"/>
    <mergeCell ref="AI410:AI415"/>
    <mergeCell ref="AJ410:AJ415"/>
    <mergeCell ref="AK410:AK415"/>
    <mergeCell ref="A417:A423"/>
    <mergeCell ref="B417:B423"/>
    <mergeCell ref="D417:D423"/>
    <mergeCell ref="E417:E423"/>
    <mergeCell ref="F417:F423"/>
    <mergeCell ref="G417:G423"/>
    <mergeCell ref="H417:H423"/>
    <mergeCell ref="AC410:AC415"/>
    <mergeCell ref="AD410:AD415"/>
    <mergeCell ref="AE410:AE415"/>
    <mergeCell ref="AF410:AF415"/>
    <mergeCell ref="AG410:AG415"/>
    <mergeCell ref="AH410:AH415"/>
    <mergeCell ref="W410:W415"/>
    <mergeCell ref="X410:X415"/>
    <mergeCell ref="Y410:Y415"/>
    <mergeCell ref="Z410:Z415"/>
    <mergeCell ref="AA410:AA415"/>
    <mergeCell ref="AB410:AB415"/>
    <mergeCell ref="Q410:Q415"/>
    <mergeCell ref="R410:R415"/>
    <mergeCell ref="S410:S415"/>
    <mergeCell ref="T410:T415"/>
    <mergeCell ref="U410:U415"/>
    <mergeCell ref="V410:V415"/>
    <mergeCell ref="K410:K415"/>
    <mergeCell ref="L410:L415"/>
    <mergeCell ref="M410:M415"/>
    <mergeCell ref="N410:N415"/>
    <mergeCell ref="O410:O415"/>
    <mergeCell ref="P410:P415"/>
    <mergeCell ref="AK406:AK409"/>
    <mergeCell ref="A410:A415"/>
    <mergeCell ref="B410:B415"/>
    <mergeCell ref="D410:D415"/>
    <mergeCell ref="E410:E415"/>
    <mergeCell ref="F410:F415"/>
    <mergeCell ref="G410:G415"/>
    <mergeCell ref="H410:H415"/>
    <mergeCell ref="I410:I415"/>
    <mergeCell ref="J410:J415"/>
    <mergeCell ref="AE406:AE409"/>
    <mergeCell ref="AF406:AF409"/>
    <mergeCell ref="AG406:AG409"/>
    <mergeCell ref="AH406:AH409"/>
    <mergeCell ref="AI406:AI409"/>
    <mergeCell ref="AJ406:AJ409"/>
    <mergeCell ref="Y406:Y409"/>
    <mergeCell ref="Z406:Z409"/>
    <mergeCell ref="AA406:AA409"/>
    <mergeCell ref="AB406:AB409"/>
    <mergeCell ref="AC406:AC409"/>
    <mergeCell ref="AD406:AD409"/>
    <mergeCell ref="S406:S409"/>
    <mergeCell ref="T406:T409"/>
    <mergeCell ref="U406:U409"/>
    <mergeCell ref="V406:V409"/>
    <mergeCell ref="W406:W409"/>
    <mergeCell ref="X406:X409"/>
    <mergeCell ref="M406:M409"/>
    <mergeCell ref="N406:N409"/>
    <mergeCell ref="O406:O409"/>
    <mergeCell ref="P406:P409"/>
    <mergeCell ref="Q406:Q409"/>
    <mergeCell ref="R406:R409"/>
    <mergeCell ref="G406:G409"/>
    <mergeCell ref="H406:H409"/>
    <mergeCell ref="I406:I409"/>
    <mergeCell ref="J406:J409"/>
    <mergeCell ref="K406:K409"/>
    <mergeCell ref="L406:L409"/>
    <mergeCell ref="AG402:AG405"/>
    <mergeCell ref="AH402:AH405"/>
    <mergeCell ref="AI402:AI405"/>
    <mergeCell ref="AJ402:AJ405"/>
    <mergeCell ref="AK402:AK405"/>
    <mergeCell ref="A406:A409"/>
    <mergeCell ref="B406:B409"/>
    <mergeCell ref="D406:D409"/>
    <mergeCell ref="E406:E409"/>
    <mergeCell ref="F406:F409"/>
    <mergeCell ref="AA402:AA405"/>
    <mergeCell ref="AB402:AB405"/>
    <mergeCell ref="AC402:AC405"/>
    <mergeCell ref="AD402:AD405"/>
    <mergeCell ref="AE402:AE405"/>
    <mergeCell ref="AF402:AF405"/>
    <mergeCell ref="U402:U405"/>
    <mergeCell ref="V402:V405"/>
    <mergeCell ref="W402:W405"/>
    <mergeCell ref="X402:X405"/>
    <mergeCell ref="Y402:Y405"/>
    <mergeCell ref="Z402:Z405"/>
    <mergeCell ref="O402:O405"/>
    <mergeCell ref="P402:P405"/>
    <mergeCell ref="Q402:Q405"/>
    <mergeCell ref="R402:R405"/>
    <mergeCell ref="S402:S405"/>
    <mergeCell ref="T402:T405"/>
    <mergeCell ref="I402:I405"/>
    <mergeCell ref="J402:J405"/>
    <mergeCell ref="K402:K405"/>
    <mergeCell ref="L402:L405"/>
    <mergeCell ref="M402:M405"/>
    <mergeCell ref="N402:N405"/>
    <mergeCell ref="AI400:AI401"/>
    <mergeCell ref="AJ400:AJ401"/>
    <mergeCell ref="AK400:AK401"/>
    <mergeCell ref="A402:A405"/>
    <mergeCell ref="B402:B405"/>
    <mergeCell ref="D402:D405"/>
    <mergeCell ref="E402:E405"/>
    <mergeCell ref="F402:F405"/>
    <mergeCell ref="G402:G405"/>
    <mergeCell ref="H402:H405"/>
    <mergeCell ref="AC400:AC401"/>
    <mergeCell ref="AD400:AD401"/>
    <mergeCell ref="AE400:AE401"/>
    <mergeCell ref="AF400:AF401"/>
    <mergeCell ref="AG400:AG401"/>
    <mergeCell ref="AH400:AH401"/>
    <mergeCell ref="W400:W401"/>
    <mergeCell ref="X400:X401"/>
    <mergeCell ref="Y400:Y401"/>
    <mergeCell ref="Z400:Z401"/>
    <mergeCell ref="AA400:AA401"/>
    <mergeCell ref="AB400:AB401"/>
    <mergeCell ref="Q400:Q401"/>
    <mergeCell ref="R400:R401"/>
    <mergeCell ref="S400:S401"/>
    <mergeCell ref="T400:T401"/>
    <mergeCell ref="U400:U401"/>
    <mergeCell ref="V400:V401"/>
    <mergeCell ref="K400:K401"/>
    <mergeCell ref="L400:L401"/>
    <mergeCell ref="Y397:Y399"/>
    <mergeCell ref="Z397:Z399"/>
    <mergeCell ref="AA397:AA399"/>
    <mergeCell ref="AB397:AB399"/>
    <mergeCell ref="AC397:AC399"/>
    <mergeCell ref="AD397:AD399"/>
    <mergeCell ref="S397:S399"/>
    <mergeCell ref="T397:T399"/>
    <mergeCell ref="U397:U399"/>
    <mergeCell ref="V397:V399"/>
    <mergeCell ref="W397:W399"/>
    <mergeCell ref="X397:X399"/>
    <mergeCell ref="P397:P399"/>
    <mergeCell ref="Q397:Q399"/>
    <mergeCell ref="R397:R399"/>
    <mergeCell ref="G397:G399"/>
    <mergeCell ref="H397:H399"/>
    <mergeCell ref="M400:M401"/>
    <mergeCell ref="N400:N401"/>
    <mergeCell ref="O400:O401"/>
    <mergeCell ref="P400:P401"/>
    <mergeCell ref="AK397:AK399"/>
    <mergeCell ref="A397:A399"/>
    <mergeCell ref="B397:B399"/>
    <mergeCell ref="D397:D399"/>
    <mergeCell ref="E397:E399"/>
    <mergeCell ref="F397:F399"/>
    <mergeCell ref="AA394:AA396"/>
    <mergeCell ref="AB394:AB396"/>
    <mergeCell ref="AC394:AC396"/>
    <mergeCell ref="AD394:AD396"/>
    <mergeCell ref="AE394:AE396"/>
    <mergeCell ref="AF394:AF396"/>
    <mergeCell ref="U394:U396"/>
    <mergeCell ref="V394:V396"/>
    <mergeCell ref="W394:W396"/>
    <mergeCell ref="X394:X396"/>
    <mergeCell ref="Y394:Y396"/>
    <mergeCell ref="Z394:Z396"/>
    <mergeCell ref="O394:O396"/>
    <mergeCell ref="A400:A401"/>
    <mergeCell ref="B400:B401"/>
    <mergeCell ref="D400:D401"/>
    <mergeCell ref="E400:E401"/>
    <mergeCell ref="F400:F401"/>
    <mergeCell ref="G400:G401"/>
    <mergeCell ref="H400:H401"/>
    <mergeCell ref="I400:I401"/>
    <mergeCell ref="J400:J401"/>
    <mergeCell ref="P394:P396"/>
    <mergeCell ref="Q394:Q396"/>
    <mergeCell ref="R394:R396"/>
    <mergeCell ref="S394:S396"/>
    <mergeCell ref="T394:T396"/>
    <mergeCell ref="I394:I396"/>
    <mergeCell ref="J394:J396"/>
    <mergeCell ref="K394:K396"/>
    <mergeCell ref="L394:L396"/>
    <mergeCell ref="M394:M396"/>
    <mergeCell ref="N394:N396"/>
    <mergeCell ref="M397:M399"/>
    <mergeCell ref="N397:N399"/>
    <mergeCell ref="O397:O399"/>
    <mergeCell ref="AI392:AI393"/>
    <mergeCell ref="AJ392:AJ393"/>
    <mergeCell ref="AK392:AK393"/>
    <mergeCell ref="I397:I399"/>
    <mergeCell ref="J397:J399"/>
    <mergeCell ref="K397:K399"/>
    <mergeCell ref="L397:L399"/>
    <mergeCell ref="AG394:AG396"/>
    <mergeCell ref="AH394:AH396"/>
    <mergeCell ref="AI394:AI396"/>
    <mergeCell ref="AJ394:AJ396"/>
    <mergeCell ref="AK394:AK396"/>
    <mergeCell ref="AE397:AE399"/>
    <mergeCell ref="AF397:AF399"/>
    <mergeCell ref="AG397:AG399"/>
    <mergeCell ref="AH397:AH399"/>
    <mergeCell ref="AI397:AI399"/>
    <mergeCell ref="AJ397:AJ399"/>
    <mergeCell ref="A394:A396"/>
    <mergeCell ref="B394:B396"/>
    <mergeCell ref="D394:D396"/>
    <mergeCell ref="E394:E396"/>
    <mergeCell ref="F394:F396"/>
    <mergeCell ref="G394:G396"/>
    <mergeCell ref="H394:H396"/>
    <mergeCell ref="AC392:AC393"/>
    <mergeCell ref="AD392:AD393"/>
    <mergeCell ref="AE392:AE393"/>
    <mergeCell ref="AF392:AF393"/>
    <mergeCell ref="AG392:AG393"/>
    <mergeCell ref="AH392:AH393"/>
    <mergeCell ref="W392:W393"/>
    <mergeCell ref="X392:X393"/>
    <mergeCell ref="Y392:Y393"/>
    <mergeCell ref="Z392:Z393"/>
    <mergeCell ref="AA392:AA393"/>
    <mergeCell ref="AB392:AB393"/>
    <mergeCell ref="Q392:Q393"/>
    <mergeCell ref="R392:R393"/>
    <mergeCell ref="S392:S393"/>
    <mergeCell ref="T392:T393"/>
    <mergeCell ref="U392:U393"/>
    <mergeCell ref="V392:V393"/>
    <mergeCell ref="K392:K393"/>
    <mergeCell ref="L392:L393"/>
    <mergeCell ref="A392:A393"/>
    <mergeCell ref="B392:B393"/>
    <mergeCell ref="D392:D393"/>
    <mergeCell ref="E392:E393"/>
    <mergeCell ref="F392:F393"/>
    <mergeCell ref="G392:G393"/>
    <mergeCell ref="H392:H393"/>
    <mergeCell ref="I392:I393"/>
    <mergeCell ref="J392:J393"/>
    <mergeCell ref="AE390:AE391"/>
    <mergeCell ref="AF390:AF391"/>
    <mergeCell ref="AG390:AG391"/>
    <mergeCell ref="AH390:AH391"/>
    <mergeCell ref="AI390:AI391"/>
    <mergeCell ref="AJ390:AJ391"/>
    <mergeCell ref="Y390:Y391"/>
    <mergeCell ref="Z390:Z391"/>
    <mergeCell ref="AA390:AA391"/>
    <mergeCell ref="AB390:AB391"/>
    <mergeCell ref="AC390:AC391"/>
    <mergeCell ref="AD390:AD391"/>
    <mergeCell ref="S390:S391"/>
    <mergeCell ref="T390:T391"/>
    <mergeCell ref="U390:U391"/>
    <mergeCell ref="V390:V391"/>
    <mergeCell ref="W390:W391"/>
    <mergeCell ref="X390:X391"/>
    <mergeCell ref="P390:P391"/>
    <mergeCell ref="Q390:Q391"/>
    <mergeCell ref="R390:R391"/>
    <mergeCell ref="G390:G391"/>
    <mergeCell ref="H390:H391"/>
    <mergeCell ref="I390:I391"/>
    <mergeCell ref="J390:J391"/>
    <mergeCell ref="K390:K391"/>
    <mergeCell ref="L390:L391"/>
    <mergeCell ref="AG387:AG389"/>
    <mergeCell ref="AH387:AH389"/>
    <mergeCell ref="AI387:AI389"/>
    <mergeCell ref="AJ387:AJ389"/>
    <mergeCell ref="AK387:AK389"/>
    <mergeCell ref="M392:M393"/>
    <mergeCell ref="N392:N393"/>
    <mergeCell ref="O392:O393"/>
    <mergeCell ref="P392:P393"/>
    <mergeCell ref="AK390:AK391"/>
    <mergeCell ref="A390:A391"/>
    <mergeCell ref="B390:B391"/>
    <mergeCell ref="D390:D391"/>
    <mergeCell ref="E390:E391"/>
    <mergeCell ref="F390:F391"/>
    <mergeCell ref="AA387:AA389"/>
    <mergeCell ref="AB387:AB389"/>
    <mergeCell ref="AC387:AC389"/>
    <mergeCell ref="AD387:AD389"/>
    <mergeCell ref="AE387:AE389"/>
    <mergeCell ref="AF387:AF389"/>
    <mergeCell ref="U387:U389"/>
    <mergeCell ref="V387:V389"/>
    <mergeCell ref="W387:W389"/>
    <mergeCell ref="X387:X389"/>
    <mergeCell ref="Y387:Y389"/>
    <mergeCell ref="Z387:Z389"/>
    <mergeCell ref="O387:O389"/>
    <mergeCell ref="P387:P389"/>
    <mergeCell ref="Q387:Q389"/>
    <mergeCell ref="R387:R389"/>
    <mergeCell ref="S387:S389"/>
    <mergeCell ref="T387:T389"/>
    <mergeCell ref="I387:I389"/>
    <mergeCell ref="J387:J389"/>
    <mergeCell ref="K387:K389"/>
    <mergeCell ref="L387:L389"/>
    <mergeCell ref="M387:M389"/>
    <mergeCell ref="N387:N389"/>
    <mergeCell ref="M390:M391"/>
    <mergeCell ref="N390:N391"/>
    <mergeCell ref="O390:O391"/>
    <mergeCell ref="AI384:AI386"/>
    <mergeCell ref="AJ384:AJ386"/>
    <mergeCell ref="AK384:AK386"/>
    <mergeCell ref="A387:A389"/>
    <mergeCell ref="B387:B389"/>
    <mergeCell ref="D387:D389"/>
    <mergeCell ref="E387:E389"/>
    <mergeCell ref="F387:F389"/>
    <mergeCell ref="G387:G389"/>
    <mergeCell ref="H387:H389"/>
    <mergeCell ref="AC384:AC386"/>
    <mergeCell ref="AD384:AD386"/>
    <mergeCell ref="AE384:AE386"/>
    <mergeCell ref="AF384:AF386"/>
    <mergeCell ref="AG384:AG386"/>
    <mergeCell ref="AH384:AH386"/>
    <mergeCell ref="W384:W386"/>
    <mergeCell ref="X384:X386"/>
    <mergeCell ref="Y384:Y386"/>
    <mergeCell ref="Z384:Z386"/>
    <mergeCell ref="AA384:AA386"/>
    <mergeCell ref="AB384:AB386"/>
    <mergeCell ref="Q384:Q386"/>
    <mergeCell ref="R384:R386"/>
    <mergeCell ref="S384:S386"/>
    <mergeCell ref="T384:T386"/>
    <mergeCell ref="U384:U386"/>
    <mergeCell ref="V384:V386"/>
    <mergeCell ref="K384:K386"/>
    <mergeCell ref="L384:L386"/>
    <mergeCell ref="M384:M386"/>
    <mergeCell ref="N384:N386"/>
    <mergeCell ref="O384:O386"/>
    <mergeCell ref="P384:P386"/>
    <mergeCell ref="AK380:AK383"/>
    <mergeCell ref="A384:A386"/>
    <mergeCell ref="B384:B386"/>
    <mergeCell ref="D384:D386"/>
    <mergeCell ref="E384:E386"/>
    <mergeCell ref="F384:F386"/>
    <mergeCell ref="G384:G386"/>
    <mergeCell ref="H384:H386"/>
    <mergeCell ref="I384:I386"/>
    <mergeCell ref="J384:J386"/>
    <mergeCell ref="AE380:AE383"/>
    <mergeCell ref="AF380:AF383"/>
    <mergeCell ref="AG380:AG383"/>
    <mergeCell ref="AH380:AH383"/>
    <mergeCell ref="AI380:AI383"/>
    <mergeCell ref="AJ380:AJ383"/>
    <mergeCell ref="Y380:Y383"/>
    <mergeCell ref="Z380:Z383"/>
    <mergeCell ref="AA380:AA383"/>
    <mergeCell ref="AB380:AB383"/>
    <mergeCell ref="AC380:AC383"/>
    <mergeCell ref="AD380:AD383"/>
    <mergeCell ref="S380:S383"/>
    <mergeCell ref="T380:T383"/>
    <mergeCell ref="U380:U383"/>
    <mergeCell ref="V380:V383"/>
    <mergeCell ref="W380:W383"/>
    <mergeCell ref="X380:X383"/>
    <mergeCell ref="M380:M383"/>
    <mergeCell ref="N380:N383"/>
    <mergeCell ref="O380:O383"/>
    <mergeCell ref="P380:P383"/>
    <mergeCell ref="Q380:Q383"/>
    <mergeCell ref="R380:R383"/>
    <mergeCell ref="G380:G383"/>
    <mergeCell ref="H380:H383"/>
    <mergeCell ref="I380:I383"/>
    <mergeCell ref="J380:J383"/>
    <mergeCell ref="K380:K383"/>
    <mergeCell ref="L380:L383"/>
    <mergeCell ref="AG374:AG379"/>
    <mergeCell ref="AH374:AH379"/>
    <mergeCell ref="AI374:AI379"/>
    <mergeCell ref="AJ374:AJ379"/>
    <mergeCell ref="AK374:AK379"/>
    <mergeCell ref="A380:A383"/>
    <mergeCell ref="B380:B383"/>
    <mergeCell ref="D380:D383"/>
    <mergeCell ref="E380:E383"/>
    <mergeCell ref="F380:F383"/>
    <mergeCell ref="AA374:AA379"/>
    <mergeCell ref="AB374:AB379"/>
    <mergeCell ref="AC374:AC379"/>
    <mergeCell ref="AD374:AD379"/>
    <mergeCell ref="AE374:AE379"/>
    <mergeCell ref="AF374:AF379"/>
    <mergeCell ref="U374:U379"/>
    <mergeCell ref="V374:V379"/>
    <mergeCell ref="W374:W379"/>
    <mergeCell ref="X374:X379"/>
    <mergeCell ref="Y374:Y379"/>
    <mergeCell ref="Z374:Z379"/>
    <mergeCell ref="O374:O379"/>
    <mergeCell ref="P374:P379"/>
    <mergeCell ref="Q374:Q379"/>
    <mergeCell ref="R374:R379"/>
    <mergeCell ref="S374:S379"/>
    <mergeCell ref="T374:T379"/>
    <mergeCell ref="I374:I379"/>
    <mergeCell ref="J374:J379"/>
    <mergeCell ref="K374:K379"/>
    <mergeCell ref="L374:L379"/>
    <mergeCell ref="M374:M379"/>
    <mergeCell ref="N374:N379"/>
    <mergeCell ref="AI368:AI373"/>
    <mergeCell ref="AJ368:AJ373"/>
    <mergeCell ref="AK368:AK373"/>
    <mergeCell ref="A374:A379"/>
    <mergeCell ref="B374:B379"/>
    <mergeCell ref="D374:D379"/>
    <mergeCell ref="E374:E379"/>
    <mergeCell ref="F374:F379"/>
    <mergeCell ref="G374:G379"/>
    <mergeCell ref="H374:H379"/>
    <mergeCell ref="AC368:AC373"/>
    <mergeCell ref="AD368:AD373"/>
    <mergeCell ref="AE368:AE373"/>
    <mergeCell ref="AF368:AF373"/>
    <mergeCell ref="AG368:AG373"/>
    <mergeCell ref="AH368:AH373"/>
    <mergeCell ref="W368:W373"/>
    <mergeCell ref="X368:X373"/>
    <mergeCell ref="Y368:Y373"/>
    <mergeCell ref="Z368:Z373"/>
    <mergeCell ref="AA368:AA373"/>
    <mergeCell ref="AB368:AB373"/>
    <mergeCell ref="Q368:Q373"/>
    <mergeCell ref="R368:R373"/>
    <mergeCell ref="S368:S373"/>
    <mergeCell ref="T368:T373"/>
    <mergeCell ref="U368:U373"/>
    <mergeCell ref="V368:V373"/>
    <mergeCell ref="K368:K373"/>
    <mergeCell ref="L368:L373"/>
    <mergeCell ref="Y364:Y367"/>
    <mergeCell ref="Z364:Z367"/>
    <mergeCell ref="AA364:AA367"/>
    <mergeCell ref="AB364:AB367"/>
    <mergeCell ref="AC364:AC367"/>
    <mergeCell ref="AD364:AD367"/>
    <mergeCell ref="S364:S367"/>
    <mergeCell ref="T364:T367"/>
    <mergeCell ref="U364:U367"/>
    <mergeCell ref="V364:V367"/>
    <mergeCell ref="W364:W367"/>
    <mergeCell ref="X364:X367"/>
    <mergeCell ref="P364:P367"/>
    <mergeCell ref="Q364:Q367"/>
    <mergeCell ref="R364:R367"/>
    <mergeCell ref="G364:G367"/>
    <mergeCell ref="H364:H367"/>
    <mergeCell ref="M368:M373"/>
    <mergeCell ref="N368:N373"/>
    <mergeCell ref="O368:O373"/>
    <mergeCell ref="P368:P373"/>
    <mergeCell ref="AK364:AK367"/>
    <mergeCell ref="A364:A367"/>
    <mergeCell ref="B364:B367"/>
    <mergeCell ref="D364:D367"/>
    <mergeCell ref="E364:E367"/>
    <mergeCell ref="F364:F367"/>
    <mergeCell ref="AA360:AA363"/>
    <mergeCell ref="AB360:AB363"/>
    <mergeCell ref="AC360:AC363"/>
    <mergeCell ref="AD360:AD363"/>
    <mergeCell ref="AE360:AE363"/>
    <mergeCell ref="AF360:AF363"/>
    <mergeCell ref="U360:U363"/>
    <mergeCell ref="V360:V363"/>
    <mergeCell ref="W360:W363"/>
    <mergeCell ref="X360:X363"/>
    <mergeCell ref="Y360:Y363"/>
    <mergeCell ref="Z360:Z363"/>
    <mergeCell ref="O360:O363"/>
    <mergeCell ref="A368:A373"/>
    <mergeCell ref="B368:B373"/>
    <mergeCell ref="D368:D373"/>
    <mergeCell ref="E368:E373"/>
    <mergeCell ref="F368:F373"/>
    <mergeCell ref="G368:G373"/>
    <mergeCell ref="H368:H373"/>
    <mergeCell ref="I368:I373"/>
    <mergeCell ref="J368:J373"/>
    <mergeCell ref="P360:P363"/>
    <mergeCell ref="Q360:Q363"/>
    <mergeCell ref="R360:R363"/>
    <mergeCell ref="S360:S363"/>
    <mergeCell ref="T360:T363"/>
    <mergeCell ref="I360:I363"/>
    <mergeCell ref="J360:J363"/>
    <mergeCell ref="K360:K363"/>
    <mergeCell ref="L360:L363"/>
    <mergeCell ref="M360:M363"/>
    <mergeCell ref="N360:N363"/>
    <mergeCell ref="M364:M367"/>
    <mergeCell ref="N364:N367"/>
    <mergeCell ref="O364:O367"/>
    <mergeCell ref="AI358:AI359"/>
    <mergeCell ref="AJ358:AJ359"/>
    <mergeCell ref="AK358:AK359"/>
    <mergeCell ref="I364:I367"/>
    <mergeCell ref="J364:J367"/>
    <mergeCell ref="K364:K367"/>
    <mergeCell ref="L364:L367"/>
    <mergeCell ref="AG360:AG363"/>
    <mergeCell ref="AH360:AH363"/>
    <mergeCell ref="AI360:AI363"/>
    <mergeCell ref="AJ360:AJ363"/>
    <mergeCell ref="AK360:AK363"/>
    <mergeCell ref="AE364:AE367"/>
    <mergeCell ref="AF364:AF367"/>
    <mergeCell ref="AG364:AG367"/>
    <mergeCell ref="AH364:AH367"/>
    <mergeCell ref="AI364:AI367"/>
    <mergeCell ref="AJ364:AJ367"/>
    <mergeCell ref="A360:A363"/>
    <mergeCell ref="B360:B363"/>
    <mergeCell ref="D360:D363"/>
    <mergeCell ref="E360:E363"/>
    <mergeCell ref="F360:F363"/>
    <mergeCell ref="G360:G363"/>
    <mergeCell ref="H360:H363"/>
    <mergeCell ref="AC358:AC359"/>
    <mergeCell ref="AD358:AD359"/>
    <mergeCell ref="AE358:AE359"/>
    <mergeCell ref="AF358:AF359"/>
    <mergeCell ref="AG358:AG359"/>
    <mergeCell ref="AH358:AH359"/>
    <mergeCell ref="W358:W359"/>
    <mergeCell ref="X358:X359"/>
    <mergeCell ref="Y358:Y359"/>
    <mergeCell ref="Z358:Z359"/>
    <mergeCell ref="AA358:AA359"/>
    <mergeCell ref="AB358:AB359"/>
    <mergeCell ref="Q358:Q359"/>
    <mergeCell ref="R358:R359"/>
    <mergeCell ref="S358:S359"/>
    <mergeCell ref="T358:T359"/>
    <mergeCell ref="U358:U359"/>
    <mergeCell ref="V358:V359"/>
    <mergeCell ref="K358:K359"/>
    <mergeCell ref="L358:L359"/>
    <mergeCell ref="A358:A359"/>
    <mergeCell ref="B358:B359"/>
    <mergeCell ref="D358:D359"/>
    <mergeCell ref="E358:E359"/>
    <mergeCell ref="F358:F359"/>
    <mergeCell ref="G358:G359"/>
    <mergeCell ref="H358:H359"/>
    <mergeCell ref="I358:I359"/>
    <mergeCell ref="J358:J359"/>
    <mergeCell ref="AE354:AE357"/>
    <mergeCell ref="AF354:AF357"/>
    <mergeCell ref="AG354:AG357"/>
    <mergeCell ref="AH354:AH357"/>
    <mergeCell ref="AI354:AI357"/>
    <mergeCell ref="AJ354:AJ357"/>
    <mergeCell ref="Y354:Y357"/>
    <mergeCell ref="Z354:Z357"/>
    <mergeCell ref="AA354:AA357"/>
    <mergeCell ref="AB354:AB357"/>
    <mergeCell ref="AC354:AC357"/>
    <mergeCell ref="AD354:AD357"/>
    <mergeCell ref="S354:S357"/>
    <mergeCell ref="T354:T357"/>
    <mergeCell ref="U354:U357"/>
    <mergeCell ref="V354:V357"/>
    <mergeCell ref="W354:W357"/>
    <mergeCell ref="X354:X357"/>
    <mergeCell ref="P354:P357"/>
    <mergeCell ref="Q354:Q357"/>
    <mergeCell ref="R354:R357"/>
    <mergeCell ref="G354:G357"/>
    <mergeCell ref="H354:H357"/>
    <mergeCell ref="I354:I357"/>
    <mergeCell ref="J354:J357"/>
    <mergeCell ref="K354:K357"/>
    <mergeCell ref="L354:L357"/>
    <mergeCell ref="AG351:AG353"/>
    <mergeCell ref="AH351:AH353"/>
    <mergeCell ref="AI351:AI353"/>
    <mergeCell ref="AJ351:AJ353"/>
    <mergeCell ref="AK351:AK353"/>
    <mergeCell ref="M358:M359"/>
    <mergeCell ref="N358:N359"/>
    <mergeCell ref="O358:O359"/>
    <mergeCell ref="P358:P359"/>
    <mergeCell ref="AK354:AK357"/>
    <mergeCell ref="A354:A357"/>
    <mergeCell ref="B354:B357"/>
    <mergeCell ref="D354:D357"/>
    <mergeCell ref="E354:E357"/>
    <mergeCell ref="F354:F357"/>
    <mergeCell ref="AA351:AA353"/>
    <mergeCell ref="AB351:AB353"/>
    <mergeCell ref="AC351:AC353"/>
    <mergeCell ref="AD351:AD353"/>
    <mergeCell ref="AE351:AE353"/>
    <mergeCell ref="AF351:AF353"/>
    <mergeCell ref="U351:U353"/>
    <mergeCell ref="V351:V353"/>
    <mergeCell ref="W351:W353"/>
    <mergeCell ref="X351:X353"/>
    <mergeCell ref="Y351:Y353"/>
    <mergeCell ref="Z351:Z353"/>
    <mergeCell ref="O351:O353"/>
    <mergeCell ref="P351:P353"/>
    <mergeCell ref="Q351:Q353"/>
    <mergeCell ref="R351:R353"/>
    <mergeCell ref="S351:S353"/>
    <mergeCell ref="T351:T353"/>
    <mergeCell ref="I351:I353"/>
    <mergeCell ref="J351:J353"/>
    <mergeCell ref="K351:K353"/>
    <mergeCell ref="L351:L353"/>
    <mergeCell ref="M351:M353"/>
    <mergeCell ref="N351:N353"/>
    <mergeCell ref="M354:M357"/>
    <mergeCell ref="N354:N357"/>
    <mergeCell ref="O354:O357"/>
    <mergeCell ref="AI349:AI350"/>
    <mergeCell ref="AJ349:AJ350"/>
    <mergeCell ref="AK349:AK350"/>
    <mergeCell ref="A351:A353"/>
    <mergeCell ref="B351:B353"/>
    <mergeCell ref="D351:D353"/>
    <mergeCell ref="E351:E353"/>
    <mergeCell ref="F351:F353"/>
    <mergeCell ref="G351:G353"/>
    <mergeCell ref="H351:H353"/>
    <mergeCell ref="AC349:AC350"/>
    <mergeCell ref="AD349:AD350"/>
    <mergeCell ref="AE349:AE350"/>
    <mergeCell ref="AF349:AF350"/>
    <mergeCell ref="AG349:AG350"/>
    <mergeCell ref="AH349:AH350"/>
    <mergeCell ref="W349:W350"/>
    <mergeCell ref="X349:X350"/>
    <mergeCell ref="Y349:Y350"/>
    <mergeCell ref="Z349:Z350"/>
    <mergeCell ref="AA349:AA350"/>
    <mergeCell ref="AB349:AB350"/>
    <mergeCell ref="Q349:Q350"/>
    <mergeCell ref="R349:R350"/>
    <mergeCell ref="S349:S350"/>
    <mergeCell ref="T349:T350"/>
    <mergeCell ref="U349:U350"/>
    <mergeCell ref="V349:V350"/>
    <mergeCell ref="K349:K350"/>
    <mergeCell ref="L349:L350"/>
    <mergeCell ref="M349:M350"/>
    <mergeCell ref="N349:N350"/>
    <mergeCell ref="O349:O350"/>
    <mergeCell ref="P349:P350"/>
    <mergeCell ref="AK345:AK348"/>
    <mergeCell ref="A349:A350"/>
    <mergeCell ref="B349:B350"/>
    <mergeCell ref="D349:D350"/>
    <mergeCell ref="E349:E350"/>
    <mergeCell ref="F349:F350"/>
    <mergeCell ref="G349:G350"/>
    <mergeCell ref="H349:H350"/>
    <mergeCell ref="I349:I350"/>
    <mergeCell ref="J349:J350"/>
    <mergeCell ref="AE345:AE348"/>
    <mergeCell ref="AF345:AF348"/>
    <mergeCell ref="AG345:AG348"/>
    <mergeCell ref="AH345:AH348"/>
    <mergeCell ref="AI345:AI348"/>
    <mergeCell ref="AJ345:AJ348"/>
    <mergeCell ref="Y345:Y348"/>
    <mergeCell ref="Z345:Z348"/>
    <mergeCell ref="AA345:AA348"/>
    <mergeCell ref="AB345:AB348"/>
    <mergeCell ref="AC345:AC348"/>
    <mergeCell ref="AD345:AD348"/>
    <mergeCell ref="S345:S348"/>
    <mergeCell ref="T345:T348"/>
    <mergeCell ref="U345:U348"/>
    <mergeCell ref="V345:V348"/>
    <mergeCell ref="W345:W348"/>
    <mergeCell ref="X345:X348"/>
    <mergeCell ref="M345:M348"/>
    <mergeCell ref="N345:N348"/>
    <mergeCell ref="O345:O348"/>
    <mergeCell ref="P345:P348"/>
    <mergeCell ref="Q345:Q348"/>
    <mergeCell ref="R345:R348"/>
    <mergeCell ref="G345:G348"/>
    <mergeCell ref="H345:H348"/>
    <mergeCell ref="I345:I348"/>
    <mergeCell ref="J345:J348"/>
    <mergeCell ref="K345:K348"/>
    <mergeCell ref="L345:L348"/>
    <mergeCell ref="AG340:AG344"/>
    <mergeCell ref="AH340:AH344"/>
    <mergeCell ref="AI340:AI344"/>
    <mergeCell ref="AJ340:AJ344"/>
    <mergeCell ref="AK340:AK344"/>
    <mergeCell ref="A345:A348"/>
    <mergeCell ref="B345:B348"/>
    <mergeCell ref="D345:D348"/>
    <mergeCell ref="E345:E348"/>
    <mergeCell ref="F345:F348"/>
    <mergeCell ref="AA340:AA344"/>
    <mergeCell ref="AB340:AB344"/>
    <mergeCell ref="AC340:AC344"/>
    <mergeCell ref="AD340:AD344"/>
    <mergeCell ref="AE340:AE344"/>
    <mergeCell ref="AF340:AF344"/>
    <mergeCell ref="U340:U344"/>
    <mergeCell ref="V340:V344"/>
    <mergeCell ref="W340:W344"/>
    <mergeCell ref="X340:X344"/>
    <mergeCell ref="Y340:Y344"/>
    <mergeCell ref="Z340:Z344"/>
    <mergeCell ref="O340:O344"/>
    <mergeCell ref="P340:P344"/>
    <mergeCell ref="Q340:Q344"/>
    <mergeCell ref="R340:R344"/>
    <mergeCell ref="S340:S344"/>
    <mergeCell ref="T340:T344"/>
    <mergeCell ref="I340:I344"/>
    <mergeCell ref="J340:J344"/>
    <mergeCell ref="K340:K344"/>
    <mergeCell ref="L340:L344"/>
    <mergeCell ref="M340:M344"/>
    <mergeCell ref="N340:N344"/>
    <mergeCell ref="AI338:AI339"/>
    <mergeCell ref="AJ338:AJ339"/>
    <mergeCell ref="AK338:AK339"/>
    <mergeCell ref="A340:A344"/>
    <mergeCell ref="B340:B344"/>
    <mergeCell ref="D340:D344"/>
    <mergeCell ref="E340:E344"/>
    <mergeCell ref="F340:F344"/>
    <mergeCell ref="G340:G344"/>
    <mergeCell ref="H340:H344"/>
    <mergeCell ref="AC338:AC339"/>
    <mergeCell ref="AD338:AD339"/>
    <mergeCell ref="AE338:AE339"/>
    <mergeCell ref="AF338:AF339"/>
    <mergeCell ref="AG338:AG339"/>
    <mergeCell ref="AH338:AH339"/>
    <mergeCell ref="W338:W339"/>
    <mergeCell ref="X338:X339"/>
    <mergeCell ref="Y338:Y339"/>
    <mergeCell ref="Z338:Z339"/>
    <mergeCell ref="AA338:AA339"/>
    <mergeCell ref="AB338:AB339"/>
    <mergeCell ref="Q338:Q339"/>
    <mergeCell ref="R338:R339"/>
    <mergeCell ref="S338:S339"/>
    <mergeCell ref="T338:T339"/>
    <mergeCell ref="U338:U339"/>
    <mergeCell ref="V338:V339"/>
    <mergeCell ref="K338:K339"/>
    <mergeCell ref="L338:L339"/>
    <mergeCell ref="Y336:Y337"/>
    <mergeCell ref="Z336:Z337"/>
    <mergeCell ref="AA336:AA337"/>
    <mergeCell ref="AB336:AB337"/>
    <mergeCell ref="AC336:AC337"/>
    <mergeCell ref="AD336:AD337"/>
    <mergeCell ref="S336:S337"/>
    <mergeCell ref="T336:T337"/>
    <mergeCell ref="U336:U337"/>
    <mergeCell ref="V336:V337"/>
    <mergeCell ref="W336:W337"/>
    <mergeCell ref="X336:X337"/>
    <mergeCell ref="P336:P337"/>
    <mergeCell ref="Q336:Q337"/>
    <mergeCell ref="R336:R337"/>
    <mergeCell ref="G336:G337"/>
    <mergeCell ref="H336:H337"/>
    <mergeCell ref="M338:M339"/>
    <mergeCell ref="N338:N339"/>
    <mergeCell ref="O338:O339"/>
    <mergeCell ref="P338:P339"/>
    <mergeCell ref="AK336:AK337"/>
    <mergeCell ref="A336:A337"/>
    <mergeCell ref="B336:B337"/>
    <mergeCell ref="D336:D337"/>
    <mergeCell ref="E336:E337"/>
    <mergeCell ref="F336:F337"/>
    <mergeCell ref="AA333:AA335"/>
    <mergeCell ref="AB333:AB335"/>
    <mergeCell ref="AC333:AC335"/>
    <mergeCell ref="AD333:AD335"/>
    <mergeCell ref="AE333:AE335"/>
    <mergeCell ref="AF333:AF335"/>
    <mergeCell ref="U333:U335"/>
    <mergeCell ref="V333:V335"/>
    <mergeCell ref="W333:W335"/>
    <mergeCell ref="X333:X335"/>
    <mergeCell ref="Y333:Y335"/>
    <mergeCell ref="Z333:Z335"/>
    <mergeCell ref="O333:O335"/>
    <mergeCell ref="A338:A339"/>
    <mergeCell ref="B338:B339"/>
    <mergeCell ref="D338:D339"/>
    <mergeCell ref="E338:E339"/>
    <mergeCell ref="F338:F339"/>
    <mergeCell ref="G338:G339"/>
    <mergeCell ref="H338:H339"/>
    <mergeCell ref="I338:I339"/>
    <mergeCell ref="J338:J339"/>
    <mergeCell ref="P333:P335"/>
    <mergeCell ref="Q333:Q335"/>
    <mergeCell ref="R333:R335"/>
    <mergeCell ref="S333:S335"/>
    <mergeCell ref="T333:T335"/>
    <mergeCell ref="I333:I335"/>
    <mergeCell ref="J333:J335"/>
    <mergeCell ref="K333:K335"/>
    <mergeCell ref="L333:L335"/>
    <mergeCell ref="M333:M335"/>
    <mergeCell ref="N333:N335"/>
    <mergeCell ref="M336:M337"/>
    <mergeCell ref="N336:N337"/>
    <mergeCell ref="O336:O337"/>
    <mergeCell ref="AI330:AI332"/>
    <mergeCell ref="AJ330:AJ332"/>
    <mergeCell ref="AK330:AK332"/>
    <mergeCell ref="I336:I337"/>
    <mergeCell ref="J336:J337"/>
    <mergeCell ref="K336:K337"/>
    <mergeCell ref="L336:L337"/>
    <mergeCell ref="AG333:AG335"/>
    <mergeCell ref="AH333:AH335"/>
    <mergeCell ref="AI333:AI335"/>
    <mergeCell ref="AJ333:AJ335"/>
    <mergeCell ref="AK333:AK335"/>
    <mergeCell ref="AE336:AE337"/>
    <mergeCell ref="AF336:AF337"/>
    <mergeCell ref="AG336:AG337"/>
    <mergeCell ref="AH336:AH337"/>
    <mergeCell ref="AI336:AI337"/>
    <mergeCell ref="AJ336:AJ337"/>
    <mergeCell ref="A333:A335"/>
    <mergeCell ref="B333:B335"/>
    <mergeCell ref="D333:D335"/>
    <mergeCell ref="E333:E335"/>
    <mergeCell ref="F333:F335"/>
    <mergeCell ref="G333:G335"/>
    <mergeCell ref="H333:H335"/>
    <mergeCell ref="AC330:AC332"/>
    <mergeCell ref="AD330:AD332"/>
    <mergeCell ref="AE330:AE332"/>
    <mergeCell ref="AF330:AF332"/>
    <mergeCell ref="AG330:AG332"/>
    <mergeCell ref="AH330:AH332"/>
    <mergeCell ref="W330:W332"/>
    <mergeCell ref="X330:X332"/>
    <mergeCell ref="Y330:Y332"/>
    <mergeCell ref="Z330:Z332"/>
    <mergeCell ref="AA330:AA332"/>
    <mergeCell ref="AB330:AB332"/>
    <mergeCell ref="Q330:Q332"/>
    <mergeCell ref="R330:R332"/>
    <mergeCell ref="S330:S332"/>
    <mergeCell ref="T330:T332"/>
    <mergeCell ref="U330:U332"/>
    <mergeCell ref="V330:V332"/>
    <mergeCell ref="K330:K332"/>
    <mergeCell ref="L330:L332"/>
    <mergeCell ref="A330:A332"/>
    <mergeCell ref="B330:B332"/>
    <mergeCell ref="D330:D332"/>
    <mergeCell ref="E330:E332"/>
    <mergeCell ref="F330:F332"/>
    <mergeCell ref="G330:G332"/>
    <mergeCell ref="H330:H332"/>
    <mergeCell ref="I330:I332"/>
    <mergeCell ref="J330:J332"/>
    <mergeCell ref="AE327:AE329"/>
    <mergeCell ref="AF327:AF329"/>
    <mergeCell ref="AG327:AG329"/>
    <mergeCell ref="AH327:AH329"/>
    <mergeCell ref="AI327:AI329"/>
    <mergeCell ref="AJ327:AJ329"/>
    <mergeCell ref="Y327:Y329"/>
    <mergeCell ref="Z327:Z329"/>
    <mergeCell ref="AA327:AA329"/>
    <mergeCell ref="AB327:AB329"/>
    <mergeCell ref="AC327:AC329"/>
    <mergeCell ref="AD327:AD329"/>
    <mergeCell ref="S327:S329"/>
    <mergeCell ref="T327:T329"/>
    <mergeCell ref="U327:U329"/>
    <mergeCell ref="V327:V329"/>
    <mergeCell ref="W327:W329"/>
    <mergeCell ref="X327:X329"/>
    <mergeCell ref="P327:P329"/>
    <mergeCell ref="Q327:Q329"/>
    <mergeCell ref="R327:R329"/>
    <mergeCell ref="G327:G329"/>
    <mergeCell ref="H327:H329"/>
    <mergeCell ref="I327:I329"/>
    <mergeCell ref="J327:J329"/>
    <mergeCell ref="K327:K329"/>
    <mergeCell ref="L327:L329"/>
    <mergeCell ref="AG321:AG324"/>
    <mergeCell ref="AH321:AH324"/>
    <mergeCell ref="AI321:AI324"/>
    <mergeCell ref="AJ321:AJ324"/>
    <mergeCell ref="AK321:AK324"/>
    <mergeCell ref="M330:M332"/>
    <mergeCell ref="N330:N332"/>
    <mergeCell ref="O330:O332"/>
    <mergeCell ref="P330:P332"/>
    <mergeCell ref="AK327:AK329"/>
    <mergeCell ref="A327:A329"/>
    <mergeCell ref="B327:B329"/>
    <mergeCell ref="D327:D329"/>
    <mergeCell ref="E327:E329"/>
    <mergeCell ref="F327:F329"/>
    <mergeCell ref="AA321:AA324"/>
    <mergeCell ref="AB321:AB324"/>
    <mergeCell ref="AC321:AC324"/>
    <mergeCell ref="AD321:AD324"/>
    <mergeCell ref="AE321:AE324"/>
    <mergeCell ref="AF321:AF324"/>
    <mergeCell ref="U321:U324"/>
    <mergeCell ref="V321:V324"/>
    <mergeCell ref="W321:W324"/>
    <mergeCell ref="X321:X324"/>
    <mergeCell ref="Y321:Y324"/>
    <mergeCell ref="Z321:Z324"/>
    <mergeCell ref="O321:O324"/>
    <mergeCell ref="P321:P324"/>
    <mergeCell ref="Q321:Q324"/>
    <mergeCell ref="R321:R324"/>
    <mergeCell ref="S321:S324"/>
    <mergeCell ref="T321:T324"/>
    <mergeCell ref="I321:I324"/>
    <mergeCell ref="J321:J324"/>
    <mergeCell ref="K321:K324"/>
    <mergeCell ref="L321:L324"/>
    <mergeCell ref="M321:M324"/>
    <mergeCell ref="N321:N324"/>
    <mergeCell ref="M327:M329"/>
    <mergeCell ref="N327:N329"/>
    <mergeCell ref="O327:O329"/>
    <mergeCell ref="AI315:AI320"/>
    <mergeCell ref="AJ315:AJ320"/>
    <mergeCell ref="AK315:AK320"/>
    <mergeCell ref="A321:A324"/>
    <mergeCell ref="B321:B324"/>
    <mergeCell ref="D321:D324"/>
    <mergeCell ref="E321:E324"/>
    <mergeCell ref="F321:F324"/>
    <mergeCell ref="G321:G324"/>
    <mergeCell ref="H321:H324"/>
    <mergeCell ref="AC315:AC320"/>
    <mergeCell ref="AD315:AD320"/>
    <mergeCell ref="AE315:AE320"/>
    <mergeCell ref="AF315:AF320"/>
    <mergeCell ref="AG315:AG320"/>
    <mergeCell ref="AH315:AH320"/>
    <mergeCell ref="W315:W320"/>
    <mergeCell ref="X315:X320"/>
    <mergeCell ref="Y315:Y320"/>
    <mergeCell ref="Z315:Z320"/>
    <mergeCell ref="AA315:AA320"/>
    <mergeCell ref="AB315:AB320"/>
    <mergeCell ref="Q315:Q320"/>
    <mergeCell ref="R315:R320"/>
    <mergeCell ref="S315:S320"/>
    <mergeCell ref="T315:T320"/>
    <mergeCell ref="U315:U320"/>
    <mergeCell ref="V315:V320"/>
    <mergeCell ref="K315:K320"/>
    <mergeCell ref="L315:L320"/>
    <mergeCell ref="M315:M320"/>
    <mergeCell ref="N315:N320"/>
    <mergeCell ref="O315:O320"/>
    <mergeCell ref="P315:P320"/>
    <mergeCell ref="AK312:AK314"/>
    <mergeCell ref="A315:A320"/>
    <mergeCell ref="B315:B320"/>
    <mergeCell ref="D315:D320"/>
    <mergeCell ref="E315:E320"/>
    <mergeCell ref="F315:F320"/>
    <mergeCell ref="G315:G320"/>
    <mergeCell ref="H315:H320"/>
    <mergeCell ref="I315:I320"/>
    <mergeCell ref="J315:J320"/>
    <mergeCell ref="AE312:AE314"/>
    <mergeCell ref="AF312:AF314"/>
    <mergeCell ref="AG312:AG314"/>
    <mergeCell ref="AH312:AH314"/>
    <mergeCell ref="AI312:AI314"/>
    <mergeCell ref="AJ312:AJ314"/>
    <mergeCell ref="Y312:Y314"/>
    <mergeCell ref="Z312:Z314"/>
    <mergeCell ref="AA312:AA314"/>
    <mergeCell ref="AB312:AB314"/>
    <mergeCell ref="AC312:AC314"/>
    <mergeCell ref="AD312:AD314"/>
    <mergeCell ref="S312:S314"/>
    <mergeCell ref="T312:T314"/>
    <mergeCell ref="U312:U314"/>
    <mergeCell ref="V312:V314"/>
    <mergeCell ref="W312:W314"/>
    <mergeCell ref="X312:X314"/>
    <mergeCell ref="M312:M314"/>
    <mergeCell ref="N312:N314"/>
    <mergeCell ref="O312:O314"/>
    <mergeCell ref="P312:P314"/>
    <mergeCell ref="Q312:Q314"/>
    <mergeCell ref="R312:R314"/>
    <mergeCell ref="G312:G314"/>
    <mergeCell ref="H312:H314"/>
    <mergeCell ref="I312:I314"/>
    <mergeCell ref="J312:J314"/>
    <mergeCell ref="K312:K314"/>
    <mergeCell ref="L312:L314"/>
    <mergeCell ref="AG309:AG311"/>
    <mergeCell ref="AH309:AH311"/>
    <mergeCell ref="AI309:AI311"/>
    <mergeCell ref="AJ309:AJ311"/>
    <mergeCell ref="AK309:AK311"/>
    <mergeCell ref="A312:A314"/>
    <mergeCell ref="B312:B314"/>
    <mergeCell ref="D312:D314"/>
    <mergeCell ref="E312:E314"/>
    <mergeCell ref="F312:F314"/>
    <mergeCell ref="AA309:AA311"/>
    <mergeCell ref="AB309:AB311"/>
    <mergeCell ref="AC309:AC311"/>
    <mergeCell ref="AD309:AD311"/>
    <mergeCell ref="AE309:AE311"/>
    <mergeCell ref="AF309:AF311"/>
    <mergeCell ref="U309:U311"/>
    <mergeCell ref="V309:V311"/>
    <mergeCell ref="W309:W311"/>
    <mergeCell ref="X309:X311"/>
    <mergeCell ref="Y309:Y311"/>
    <mergeCell ref="Z309:Z311"/>
    <mergeCell ref="O309:O311"/>
    <mergeCell ref="P309:P311"/>
    <mergeCell ref="Q309:Q311"/>
    <mergeCell ref="R309:R311"/>
    <mergeCell ref="S309:S311"/>
    <mergeCell ref="T309:T311"/>
    <mergeCell ref="I309:I311"/>
    <mergeCell ref="J309:J311"/>
    <mergeCell ref="K309:K311"/>
    <mergeCell ref="L309:L311"/>
    <mergeCell ref="M309:M311"/>
    <mergeCell ref="N309:N311"/>
    <mergeCell ref="AI307:AI308"/>
    <mergeCell ref="AJ307:AJ308"/>
    <mergeCell ref="AK307:AK308"/>
    <mergeCell ref="A309:A311"/>
    <mergeCell ref="B309:B311"/>
    <mergeCell ref="D309:D311"/>
    <mergeCell ref="E309:E311"/>
    <mergeCell ref="F309:F311"/>
    <mergeCell ref="G309:G311"/>
    <mergeCell ref="H309:H311"/>
    <mergeCell ref="AC307:AC308"/>
    <mergeCell ref="AD307:AD308"/>
    <mergeCell ref="AE307:AE308"/>
    <mergeCell ref="AF307:AF308"/>
    <mergeCell ref="AG307:AG308"/>
    <mergeCell ref="AH307:AH308"/>
    <mergeCell ref="W307:W308"/>
    <mergeCell ref="X307:X308"/>
    <mergeCell ref="Y307:Y308"/>
    <mergeCell ref="Z307:Z308"/>
    <mergeCell ref="AA307:AA308"/>
    <mergeCell ref="AB307:AB308"/>
    <mergeCell ref="Q307:Q308"/>
    <mergeCell ref="R307:R308"/>
    <mergeCell ref="S307:S308"/>
    <mergeCell ref="T307:T308"/>
    <mergeCell ref="U307:U308"/>
    <mergeCell ref="V307:V308"/>
    <mergeCell ref="K307:K308"/>
    <mergeCell ref="L307:L308"/>
    <mergeCell ref="Y301:Y306"/>
    <mergeCell ref="Z301:Z306"/>
    <mergeCell ref="AA301:AA306"/>
    <mergeCell ref="AB301:AB306"/>
    <mergeCell ref="AC301:AC306"/>
    <mergeCell ref="AD301:AD306"/>
    <mergeCell ref="S301:S306"/>
    <mergeCell ref="T301:T306"/>
    <mergeCell ref="U301:U306"/>
    <mergeCell ref="V301:V306"/>
    <mergeCell ref="W301:W306"/>
    <mergeCell ref="X301:X306"/>
    <mergeCell ref="P301:P306"/>
    <mergeCell ref="Q301:Q306"/>
    <mergeCell ref="R301:R306"/>
    <mergeCell ref="G301:G306"/>
    <mergeCell ref="H301:H306"/>
    <mergeCell ref="M307:M308"/>
    <mergeCell ref="N307:N308"/>
    <mergeCell ref="O307:O308"/>
    <mergeCell ref="P307:P308"/>
    <mergeCell ref="AK301:AK306"/>
    <mergeCell ref="A301:A306"/>
    <mergeCell ref="B301:B306"/>
    <mergeCell ref="D301:D306"/>
    <mergeCell ref="E301:E306"/>
    <mergeCell ref="F301:F306"/>
    <mergeCell ref="AA296:AA300"/>
    <mergeCell ref="AB296:AB300"/>
    <mergeCell ref="AC296:AC300"/>
    <mergeCell ref="AD296:AD300"/>
    <mergeCell ref="AE296:AE300"/>
    <mergeCell ref="AF296:AF300"/>
    <mergeCell ref="U296:U300"/>
    <mergeCell ref="V296:V300"/>
    <mergeCell ref="W296:W300"/>
    <mergeCell ref="X296:X300"/>
    <mergeCell ref="Y296:Y300"/>
    <mergeCell ref="Z296:Z300"/>
    <mergeCell ref="O296:O300"/>
    <mergeCell ref="A307:A308"/>
    <mergeCell ref="B307:B308"/>
    <mergeCell ref="D307:D308"/>
    <mergeCell ref="E307:E308"/>
    <mergeCell ref="F307:F308"/>
    <mergeCell ref="G307:G308"/>
    <mergeCell ref="H307:H308"/>
    <mergeCell ref="I307:I308"/>
    <mergeCell ref="J307:J308"/>
    <mergeCell ref="P296:P300"/>
    <mergeCell ref="Q296:Q300"/>
    <mergeCell ref="R296:R300"/>
    <mergeCell ref="S296:S300"/>
    <mergeCell ref="T296:T300"/>
    <mergeCell ref="I296:I300"/>
    <mergeCell ref="J296:J300"/>
    <mergeCell ref="K296:K300"/>
    <mergeCell ref="L296:L300"/>
    <mergeCell ref="M296:M300"/>
    <mergeCell ref="N296:N300"/>
    <mergeCell ref="M301:M306"/>
    <mergeCell ref="N301:N306"/>
    <mergeCell ref="O301:O306"/>
    <mergeCell ref="AI293:AI295"/>
    <mergeCell ref="AJ293:AJ295"/>
    <mergeCell ref="AK293:AK295"/>
    <mergeCell ref="I301:I306"/>
    <mergeCell ref="J301:J306"/>
    <mergeCell ref="K301:K306"/>
    <mergeCell ref="L301:L306"/>
    <mergeCell ref="AG296:AG300"/>
    <mergeCell ref="AH296:AH300"/>
    <mergeCell ref="AI296:AI300"/>
    <mergeCell ref="AJ296:AJ300"/>
    <mergeCell ref="AK296:AK300"/>
    <mergeCell ref="AE301:AE306"/>
    <mergeCell ref="AF301:AF306"/>
    <mergeCell ref="AG301:AG306"/>
    <mergeCell ref="AH301:AH306"/>
    <mergeCell ref="AI301:AI306"/>
    <mergeCell ref="AJ301:AJ306"/>
    <mergeCell ref="A296:A300"/>
    <mergeCell ref="B296:B300"/>
    <mergeCell ref="D296:D300"/>
    <mergeCell ref="E296:E300"/>
    <mergeCell ref="F296:F300"/>
    <mergeCell ref="G296:G300"/>
    <mergeCell ref="H296:H300"/>
    <mergeCell ref="AC293:AC295"/>
    <mergeCell ref="AD293:AD295"/>
    <mergeCell ref="AE293:AE295"/>
    <mergeCell ref="AF293:AF295"/>
    <mergeCell ref="AG293:AG295"/>
    <mergeCell ref="AH293:AH295"/>
    <mergeCell ref="W293:W295"/>
    <mergeCell ref="X293:X295"/>
    <mergeCell ref="Y293:Y295"/>
    <mergeCell ref="Z293:Z295"/>
    <mergeCell ref="AA293:AA295"/>
    <mergeCell ref="AB293:AB295"/>
    <mergeCell ref="Q293:Q295"/>
    <mergeCell ref="R293:R295"/>
    <mergeCell ref="S293:S295"/>
    <mergeCell ref="T293:T295"/>
    <mergeCell ref="U293:U295"/>
    <mergeCell ref="V293:V295"/>
    <mergeCell ref="K293:K295"/>
    <mergeCell ref="L293:L295"/>
    <mergeCell ref="A293:A295"/>
    <mergeCell ref="B293:B295"/>
    <mergeCell ref="D293:D295"/>
    <mergeCell ref="E293:E295"/>
    <mergeCell ref="F293:F295"/>
    <mergeCell ref="G293:G295"/>
    <mergeCell ref="H293:H295"/>
    <mergeCell ref="I293:I295"/>
    <mergeCell ref="J293:J295"/>
    <mergeCell ref="AE289:AE292"/>
    <mergeCell ref="AF289:AF292"/>
    <mergeCell ref="AG289:AG292"/>
    <mergeCell ref="AH289:AH292"/>
    <mergeCell ref="AI289:AI292"/>
    <mergeCell ref="AJ289:AJ292"/>
    <mergeCell ref="Y289:Y292"/>
    <mergeCell ref="Z289:Z292"/>
    <mergeCell ref="AA289:AA292"/>
    <mergeCell ref="AB289:AB292"/>
    <mergeCell ref="AC289:AC292"/>
    <mergeCell ref="AD289:AD292"/>
    <mergeCell ref="S289:S292"/>
    <mergeCell ref="T289:T292"/>
    <mergeCell ref="U289:U292"/>
    <mergeCell ref="V289:V292"/>
    <mergeCell ref="W289:W292"/>
    <mergeCell ref="X289:X292"/>
    <mergeCell ref="P289:P292"/>
    <mergeCell ref="Q289:Q292"/>
    <mergeCell ref="R289:R292"/>
    <mergeCell ref="G289:G292"/>
    <mergeCell ref="H289:H292"/>
    <mergeCell ref="I289:I292"/>
    <mergeCell ref="J289:J292"/>
    <mergeCell ref="K289:K292"/>
    <mergeCell ref="L289:L292"/>
    <mergeCell ref="AG285:AG288"/>
    <mergeCell ref="AH285:AH288"/>
    <mergeCell ref="AI285:AI288"/>
    <mergeCell ref="AJ285:AJ288"/>
    <mergeCell ref="AK285:AK288"/>
    <mergeCell ref="M293:M295"/>
    <mergeCell ref="N293:N295"/>
    <mergeCell ref="O293:O295"/>
    <mergeCell ref="P293:P295"/>
    <mergeCell ref="AK289:AK292"/>
    <mergeCell ref="A289:A292"/>
    <mergeCell ref="B289:B292"/>
    <mergeCell ref="D289:D292"/>
    <mergeCell ref="E289:E292"/>
    <mergeCell ref="F289:F292"/>
    <mergeCell ref="AA285:AA288"/>
    <mergeCell ref="AB285:AB288"/>
    <mergeCell ref="AC285:AC288"/>
    <mergeCell ref="AD285:AD288"/>
    <mergeCell ref="AE285:AE288"/>
    <mergeCell ref="AF285:AF288"/>
    <mergeCell ref="U285:U288"/>
    <mergeCell ref="V285:V288"/>
    <mergeCell ref="W285:W288"/>
    <mergeCell ref="X285:X288"/>
    <mergeCell ref="Y285:Y288"/>
    <mergeCell ref="Z285:Z288"/>
    <mergeCell ref="O285:O288"/>
    <mergeCell ref="P285:P288"/>
    <mergeCell ref="Q285:Q288"/>
    <mergeCell ref="R285:R288"/>
    <mergeCell ref="S285:S288"/>
    <mergeCell ref="T285:T288"/>
    <mergeCell ref="I285:I288"/>
    <mergeCell ref="J285:J288"/>
    <mergeCell ref="K285:K288"/>
    <mergeCell ref="L285:L288"/>
    <mergeCell ref="M285:M288"/>
    <mergeCell ref="N285:N288"/>
    <mergeCell ref="M289:M292"/>
    <mergeCell ref="N289:N292"/>
    <mergeCell ref="O289:O292"/>
    <mergeCell ref="AI278:AI284"/>
    <mergeCell ref="AJ278:AJ284"/>
    <mergeCell ref="AK278:AK284"/>
    <mergeCell ref="A285:A288"/>
    <mergeCell ref="B285:B288"/>
    <mergeCell ref="D285:D288"/>
    <mergeCell ref="E285:E288"/>
    <mergeCell ref="F285:F288"/>
    <mergeCell ref="G285:G288"/>
    <mergeCell ref="H285:H288"/>
    <mergeCell ref="AC278:AC284"/>
    <mergeCell ref="AD278:AD284"/>
    <mergeCell ref="AE278:AE284"/>
    <mergeCell ref="AF278:AF284"/>
    <mergeCell ref="AG278:AG284"/>
    <mergeCell ref="AH278:AH284"/>
    <mergeCell ref="W278:W284"/>
    <mergeCell ref="X278:X284"/>
    <mergeCell ref="Y278:Y284"/>
    <mergeCell ref="Z278:Z284"/>
    <mergeCell ref="AA278:AA284"/>
    <mergeCell ref="AB278:AB284"/>
    <mergeCell ref="Q278:Q284"/>
    <mergeCell ref="R278:R284"/>
    <mergeCell ref="S278:S284"/>
    <mergeCell ref="T278:T284"/>
    <mergeCell ref="U278:U284"/>
    <mergeCell ref="V278:V284"/>
    <mergeCell ref="K278:K284"/>
    <mergeCell ref="L278:L284"/>
    <mergeCell ref="M278:M284"/>
    <mergeCell ref="N278:N284"/>
    <mergeCell ref="O278:O284"/>
    <mergeCell ref="P278:P284"/>
    <mergeCell ref="AK276:AK277"/>
    <mergeCell ref="A278:A284"/>
    <mergeCell ref="B278:B284"/>
    <mergeCell ref="D278:D284"/>
    <mergeCell ref="E278:E284"/>
    <mergeCell ref="F278:F284"/>
    <mergeCell ref="G278:G284"/>
    <mergeCell ref="H278:H284"/>
    <mergeCell ref="I278:I284"/>
    <mergeCell ref="J278:J284"/>
    <mergeCell ref="AE276:AE277"/>
    <mergeCell ref="AF276:AF277"/>
    <mergeCell ref="AG276:AG277"/>
    <mergeCell ref="AH276:AH277"/>
    <mergeCell ref="AI276:AI277"/>
    <mergeCell ref="AJ276:AJ277"/>
    <mergeCell ref="Y276:Y277"/>
    <mergeCell ref="Z276:Z277"/>
    <mergeCell ref="AA276:AA277"/>
    <mergeCell ref="AB276:AB277"/>
    <mergeCell ref="AC276:AC277"/>
    <mergeCell ref="AD276:AD277"/>
    <mergeCell ref="S276:S277"/>
    <mergeCell ref="T276:T277"/>
    <mergeCell ref="U276:U277"/>
    <mergeCell ref="V276:V277"/>
    <mergeCell ref="W276:W277"/>
    <mergeCell ref="X276:X277"/>
    <mergeCell ref="M276:M277"/>
    <mergeCell ref="N276:N277"/>
    <mergeCell ref="O276:O277"/>
    <mergeCell ref="P276:P277"/>
    <mergeCell ref="Q276:Q277"/>
    <mergeCell ref="R276:R277"/>
    <mergeCell ref="G276:G277"/>
    <mergeCell ref="H276:H277"/>
    <mergeCell ref="I276:I277"/>
    <mergeCell ref="J276:J277"/>
    <mergeCell ref="K276:K277"/>
    <mergeCell ref="L276:L277"/>
    <mergeCell ref="AG274:AG275"/>
    <mergeCell ref="AH274:AH275"/>
    <mergeCell ref="AI274:AI275"/>
    <mergeCell ref="AJ274:AJ275"/>
    <mergeCell ref="AK274:AK275"/>
    <mergeCell ref="A276:A277"/>
    <mergeCell ref="B276:B277"/>
    <mergeCell ref="D276:D277"/>
    <mergeCell ref="E276:E277"/>
    <mergeCell ref="F276:F277"/>
    <mergeCell ref="AA274:AA275"/>
    <mergeCell ref="AB274:AB275"/>
    <mergeCell ref="AC274:AC275"/>
    <mergeCell ref="AD274:AD275"/>
    <mergeCell ref="AE274:AE275"/>
    <mergeCell ref="AF274:AF275"/>
    <mergeCell ref="U274:U275"/>
    <mergeCell ref="V274:V275"/>
    <mergeCell ref="W274:W275"/>
    <mergeCell ref="X274:X275"/>
    <mergeCell ref="Y274:Y275"/>
    <mergeCell ref="Z274:Z275"/>
    <mergeCell ref="O274:O275"/>
    <mergeCell ref="P274:P275"/>
    <mergeCell ref="Q274:Q275"/>
    <mergeCell ref="R274:R275"/>
    <mergeCell ref="S274:S275"/>
    <mergeCell ref="T274:T275"/>
    <mergeCell ref="I274:I275"/>
    <mergeCell ref="J274:J275"/>
    <mergeCell ref="K274:K275"/>
    <mergeCell ref="L274:L275"/>
    <mergeCell ref="M274:M275"/>
    <mergeCell ref="N274:N275"/>
    <mergeCell ref="AI272:AI273"/>
    <mergeCell ref="AJ272:AJ273"/>
    <mergeCell ref="AK272:AK273"/>
    <mergeCell ref="A274:A275"/>
    <mergeCell ref="B274:B275"/>
    <mergeCell ref="D274:D275"/>
    <mergeCell ref="E274:E275"/>
    <mergeCell ref="F274:F275"/>
    <mergeCell ref="G274:G275"/>
    <mergeCell ref="H274:H275"/>
    <mergeCell ref="AC272:AC273"/>
    <mergeCell ref="AD272:AD273"/>
    <mergeCell ref="AE272:AE273"/>
    <mergeCell ref="AF272:AF273"/>
    <mergeCell ref="AG272:AG273"/>
    <mergeCell ref="AH272:AH273"/>
    <mergeCell ref="W272:W273"/>
    <mergeCell ref="X272:X273"/>
    <mergeCell ref="Y272:Y273"/>
    <mergeCell ref="Z272:Z273"/>
    <mergeCell ref="AA272:AA273"/>
    <mergeCell ref="AB272:AB273"/>
    <mergeCell ref="Q272:Q273"/>
    <mergeCell ref="R272:R273"/>
    <mergeCell ref="S272:S273"/>
    <mergeCell ref="T272:T273"/>
    <mergeCell ref="U272:U273"/>
    <mergeCell ref="V272:V273"/>
    <mergeCell ref="K272:K273"/>
    <mergeCell ref="L272:L273"/>
    <mergeCell ref="Y270:Y271"/>
    <mergeCell ref="Z270:Z271"/>
    <mergeCell ref="AA270:AA271"/>
    <mergeCell ref="AB270:AB271"/>
    <mergeCell ref="AC270:AC271"/>
    <mergeCell ref="AD270:AD271"/>
    <mergeCell ref="S270:S271"/>
    <mergeCell ref="T270:T271"/>
    <mergeCell ref="U270:U271"/>
    <mergeCell ref="V270:V271"/>
    <mergeCell ref="W270:W271"/>
    <mergeCell ref="X270:X271"/>
    <mergeCell ref="P270:P271"/>
    <mergeCell ref="Q270:Q271"/>
    <mergeCell ref="R270:R271"/>
    <mergeCell ref="G270:G271"/>
    <mergeCell ref="H270:H271"/>
    <mergeCell ref="M272:M273"/>
    <mergeCell ref="N272:N273"/>
    <mergeCell ref="O272:O273"/>
    <mergeCell ref="P272:P273"/>
    <mergeCell ref="AK270:AK271"/>
    <mergeCell ref="A270:A271"/>
    <mergeCell ref="B270:B271"/>
    <mergeCell ref="D270:D271"/>
    <mergeCell ref="E270:E271"/>
    <mergeCell ref="F270:F271"/>
    <mergeCell ref="AA268:AA269"/>
    <mergeCell ref="AB268:AB269"/>
    <mergeCell ref="AC268:AC269"/>
    <mergeCell ref="AD268:AD269"/>
    <mergeCell ref="AE268:AE269"/>
    <mergeCell ref="AF268:AF269"/>
    <mergeCell ref="U268:U269"/>
    <mergeCell ref="V268:V269"/>
    <mergeCell ref="W268:W269"/>
    <mergeCell ref="X268:X269"/>
    <mergeCell ref="Y268:Y269"/>
    <mergeCell ref="Z268:Z269"/>
    <mergeCell ref="O268:O269"/>
    <mergeCell ref="A272:A273"/>
    <mergeCell ref="B272:B273"/>
    <mergeCell ref="D272:D273"/>
    <mergeCell ref="E272:E273"/>
    <mergeCell ref="F272:F273"/>
    <mergeCell ref="G272:G273"/>
    <mergeCell ref="H272:H273"/>
    <mergeCell ref="I272:I273"/>
    <mergeCell ref="J272:J273"/>
    <mergeCell ref="P268:P269"/>
    <mergeCell ref="Q268:Q269"/>
    <mergeCell ref="R268:R269"/>
    <mergeCell ref="S268:S269"/>
    <mergeCell ref="T268:T269"/>
    <mergeCell ref="I268:I269"/>
    <mergeCell ref="J268:J269"/>
    <mergeCell ref="K268:K269"/>
    <mergeCell ref="L268:L269"/>
    <mergeCell ref="M268:M269"/>
    <mergeCell ref="N268:N269"/>
    <mergeCell ref="M270:M271"/>
    <mergeCell ref="N270:N271"/>
    <mergeCell ref="O270:O271"/>
    <mergeCell ref="AI263:AI267"/>
    <mergeCell ref="AJ263:AJ267"/>
    <mergeCell ref="AK263:AK267"/>
    <mergeCell ref="I270:I271"/>
    <mergeCell ref="J270:J271"/>
    <mergeCell ref="K270:K271"/>
    <mergeCell ref="L270:L271"/>
    <mergeCell ref="AG268:AG269"/>
    <mergeCell ref="AH268:AH269"/>
    <mergeCell ref="AI268:AI269"/>
    <mergeCell ref="AJ268:AJ269"/>
    <mergeCell ref="AK268:AK269"/>
    <mergeCell ref="AE270:AE271"/>
    <mergeCell ref="AF270:AF271"/>
    <mergeCell ref="AG270:AG271"/>
    <mergeCell ref="AH270:AH271"/>
    <mergeCell ref="AI270:AI271"/>
    <mergeCell ref="AJ270:AJ271"/>
    <mergeCell ref="A268:A269"/>
    <mergeCell ref="B268:B269"/>
    <mergeCell ref="D268:D269"/>
    <mergeCell ref="E268:E269"/>
    <mergeCell ref="F268:F269"/>
    <mergeCell ref="G268:G269"/>
    <mergeCell ref="H268:H269"/>
    <mergeCell ref="AC263:AC267"/>
    <mergeCell ref="AD263:AD267"/>
    <mergeCell ref="AE263:AE267"/>
    <mergeCell ref="AF263:AF267"/>
    <mergeCell ref="AG263:AG267"/>
    <mergeCell ref="AH263:AH267"/>
    <mergeCell ref="W263:W267"/>
    <mergeCell ref="X263:X267"/>
    <mergeCell ref="Y263:Y267"/>
    <mergeCell ref="Z263:Z267"/>
    <mergeCell ref="AA263:AA267"/>
    <mergeCell ref="AB263:AB267"/>
    <mergeCell ref="Q263:Q267"/>
    <mergeCell ref="R263:R267"/>
    <mergeCell ref="S263:S267"/>
    <mergeCell ref="T263:T267"/>
    <mergeCell ref="U263:U267"/>
    <mergeCell ref="V263:V267"/>
    <mergeCell ref="K263:K267"/>
    <mergeCell ref="L263:L267"/>
    <mergeCell ref="A263:A267"/>
    <mergeCell ref="B263:B267"/>
    <mergeCell ref="D263:D267"/>
    <mergeCell ref="E263:E267"/>
    <mergeCell ref="F263:F267"/>
    <mergeCell ref="G263:G267"/>
    <mergeCell ref="H263:H267"/>
    <mergeCell ref="I263:I267"/>
    <mergeCell ref="J263:J267"/>
    <mergeCell ref="AE260:AE262"/>
    <mergeCell ref="AF260:AF262"/>
    <mergeCell ref="AG260:AG262"/>
    <mergeCell ref="AH260:AH262"/>
    <mergeCell ref="AI260:AI262"/>
    <mergeCell ref="AJ260:AJ262"/>
    <mergeCell ref="Y260:Y262"/>
    <mergeCell ref="Z260:Z262"/>
    <mergeCell ref="AA260:AA262"/>
    <mergeCell ref="AB260:AB262"/>
    <mergeCell ref="AC260:AC262"/>
    <mergeCell ref="AD260:AD262"/>
    <mergeCell ref="S260:S262"/>
    <mergeCell ref="T260:T262"/>
    <mergeCell ref="U260:U262"/>
    <mergeCell ref="V260:V262"/>
    <mergeCell ref="W260:W262"/>
    <mergeCell ref="X260:X262"/>
    <mergeCell ref="P260:P262"/>
    <mergeCell ref="Q260:Q262"/>
    <mergeCell ref="R260:R262"/>
    <mergeCell ref="G260:G262"/>
    <mergeCell ref="H260:H262"/>
    <mergeCell ref="I260:I262"/>
    <mergeCell ref="J260:J262"/>
    <mergeCell ref="K260:K262"/>
    <mergeCell ref="L260:L262"/>
    <mergeCell ref="AG257:AG259"/>
    <mergeCell ref="AH257:AH259"/>
    <mergeCell ref="AI257:AI259"/>
    <mergeCell ref="AJ257:AJ259"/>
    <mergeCell ref="AK257:AK259"/>
    <mergeCell ref="M263:M267"/>
    <mergeCell ref="N263:N267"/>
    <mergeCell ref="O263:O267"/>
    <mergeCell ref="P263:P267"/>
    <mergeCell ref="AK260:AK262"/>
    <mergeCell ref="A260:A262"/>
    <mergeCell ref="B260:B262"/>
    <mergeCell ref="D260:D262"/>
    <mergeCell ref="E260:E262"/>
    <mergeCell ref="F260:F262"/>
    <mergeCell ref="AA257:AA259"/>
    <mergeCell ref="AB257:AB259"/>
    <mergeCell ref="AC257:AC259"/>
    <mergeCell ref="AD257:AD259"/>
    <mergeCell ref="AE257:AE259"/>
    <mergeCell ref="AF257:AF259"/>
    <mergeCell ref="U257:U259"/>
    <mergeCell ref="V257:V259"/>
    <mergeCell ref="W257:W259"/>
    <mergeCell ref="X257:X259"/>
    <mergeCell ref="Y257:Y259"/>
    <mergeCell ref="Z257:Z259"/>
    <mergeCell ref="O257:O259"/>
    <mergeCell ref="P257:P259"/>
    <mergeCell ref="Q257:Q259"/>
    <mergeCell ref="R257:R259"/>
    <mergeCell ref="S257:S259"/>
    <mergeCell ref="T257:T259"/>
    <mergeCell ref="I257:I259"/>
    <mergeCell ref="J257:J259"/>
    <mergeCell ref="K257:K259"/>
    <mergeCell ref="L257:L259"/>
    <mergeCell ref="M257:M259"/>
    <mergeCell ref="N257:N259"/>
    <mergeCell ref="M260:M262"/>
    <mergeCell ref="N260:N262"/>
    <mergeCell ref="O260:O262"/>
    <mergeCell ref="AI254:AI256"/>
    <mergeCell ref="AJ254:AJ256"/>
    <mergeCell ref="AK254:AK256"/>
    <mergeCell ref="A257:A259"/>
    <mergeCell ref="B257:B259"/>
    <mergeCell ref="D257:D259"/>
    <mergeCell ref="E257:E259"/>
    <mergeCell ref="F257:F259"/>
    <mergeCell ref="G257:G259"/>
    <mergeCell ref="H257:H259"/>
    <mergeCell ref="AC254:AC256"/>
    <mergeCell ref="AD254:AD256"/>
    <mergeCell ref="AE254:AE256"/>
    <mergeCell ref="AF254:AF256"/>
    <mergeCell ref="AG254:AG256"/>
    <mergeCell ref="AH254:AH256"/>
    <mergeCell ref="W254:W256"/>
    <mergeCell ref="X254:X256"/>
    <mergeCell ref="Y254:Y256"/>
    <mergeCell ref="Z254:Z256"/>
    <mergeCell ref="AA254:AA256"/>
    <mergeCell ref="AB254:AB256"/>
    <mergeCell ref="Q254:Q256"/>
    <mergeCell ref="R254:R256"/>
    <mergeCell ref="S254:S256"/>
    <mergeCell ref="T254:T256"/>
    <mergeCell ref="U254:U256"/>
    <mergeCell ref="V254:V256"/>
    <mergeCell ref="K254:K256"/>
    <mergeCell ref="L254:L256"/>
    <mergeCell ref="M254:M256"/>
    <mergeCell ref="N254:N256"/>
    <mergeCell ref="O254:O256"/>
    <mergeCell ref="P254:P256"/>
    <mergeCell ref="AK251:AK253"/>
    <mergeCell ref="A254:A256"/>
    <mergeCell ref="B254:B256"/>
    <mergeCell ref="D254:D256"/>
    <mergeCell ref="E254:E256"/>
    <mergeCell ref="F254:F256"/>
    <mergeCell ref="G254:G256"/>
    <mergeCell ref="H254:H256"/>
    <mergeCell ref="I254:I256"/>
    <mergeCell ref="J254:J256"/>
    <mergeCell ref="AE251:AE253"/>
    <mergeCell ref="AF251:AF253"/>
    <mergeCell ref="AG251:AG253"/>
    <mergeCell ref="AH251:AH253"/>
    <mergeCell ref="AI251:AI253"/>
    <mergeCell ref="AJ251:AJ253"/>
    <mergeCell ref="Y251:Y253"/>
    <mergeCell ref="Z251:Z253"/>
    <mergeCell ref="AA251:AA253"/>
    <mergeCell ref="AB251:AB253"/>
    <mergeCell ref="AC251:AC253"/>
    <mergeCell ref="AD251:AD253"/>
    <mergeCell ref="S251:S253"/>
    <mergeCell ref="T251:T253"/>
    <mergeCell ref="U251:U253"/>
    <mergeCell ref="V251:V253"/>
    <mergeCell ref="W251:W253"/>
    <mergeCell ref="X251:X253"/>
    <mergeCell ref="M251:M253"/>
    <mergeCell ref="N251:N253"/>
    <mergeCell ref="O251:O253"/>
    <mergeCell ref="P251:P253"/>
    <mergeCell ref="Q251:Q253"/>
    <mergeCell ref="R251:R253"/>
    <mergeCell ref="G251:G253"/>
    <mergeCell ref="H251:H253"/>
    <mergeCell ref="I251:I253"/>
    <mergeCell ref="J251:J253"/>
    <mergeCell ref="K251:K253"/>
    <mergeCell ref="L251:L253"/>
    <mergeCell ref="AG249:AG250"/>
    <mergeCell ref="AH249:AH250"/>
    <mergeCell ref="AI249:AI250"/>
    <mergeCell ref="AJ249:AJ250"/>
    <mergeCell ref="AK249:AK250"/>
    <mergeCell ref="A251:A253"/>
    <mergeCell ref="B251:B253"/>
    <mergeCell ref="D251:D253"/>
    <mergeCell ref="E251:E253"/>
    <mergeCell ref="F251:F253"/>
    <mergeCell ref="AA249:AA250"/>
    <mergeCell ref="AB249:AB250"/>
    <mergeCell ref="AC249:AC250"/>
    <mergeCell ref="AD249:AD250"/>
    <mergeCell ref="AE249:AE250"/>
    <mergeCell ref="AF249:AF250"/>
    <mergeCell ref="U249:U250"/>
    <mergeCell ref="V249:V250"/>
    <mergeCell ref="W249:W250"/>
    <mergeCell ref="X249:X250"/>
    <mergeCell ref="Y249:Y250"/>
    <mergeCell ref="Z249:Z250"/>
    <mergeCell ref="O249:O250"/>
    <mergeCell ref="P249:P250"/>
    <mergeCell ref="Q249:Q250"/>
    <mergeCell ref="R249:R250"/>
    <mergeCell ref="S249:S250"/>
    <mergeCell ref="T249:T250"/>
    <mergeCell ref="I249:I250"/>
    <mergeCell ref="J249:J250"/>
    <mergeCell ref="K249:K250"/>
    <mergeCell ref="L249:L250"/>
    <mergeCell ref="M249:M250"/>
    <mergeCell ref="N249:N250"/>
    <mergeCell ref="AI247:AI248"/>
    <mergeCell ref="AJ247:AJ248"/>
    <mergeCell ref="AK247:AK248"/>
    <mergeCell ref="A249:A250"/>
    <mergeCell ref="B249:B250"/>
    <mergeCell ref="D249:D250"/>
    <mergeCell ref="E249:E250"/>
    <mergeCell ref="F249:F250"/>
    <mergeCell ref="G249:G250"/>
    <mergeCell ref="H249:H250"/>
    <mergeCell ref="AC247:AC248"/>
    <mergeCell ref="AD247:AD248"/>
    <mergeCell ref="AE247:AE248"/>
    <mergeCell ref="AF247:AF248"/>
    <mergeCell ref="AG247:AG248"/>
    <mergeCell ref="AH247:AH248"/>
    <mergeCell ref="W247:W248"/>
    <mergeCell ref="X247:X248"/>
    <mergeCell ref="Y247:Y248"/>
    <mergeCell ref="Z247:Z248"/>
    <mergeCell ref="AA247:AA248"/>
    <mergeCell ref="AB247:AB248"/>
    <mergeCell ref="Q247:Q248"/>
    <mergeCell ref="R247:R248"/>
    <mergeCell ref="S247:S248"/>
    <mergeCell ref="T247:T248"/>
    <mergeCell ref="U247:U248"/>
    <mergeCell ref="V247:V248"/>
    <mergeCell ref="K247:K248"/>
    <mergeCell ref="L247:L248"/>
    <mergeCell ref="Y244:Y246"/>
    <mergeCell ref="Z244:Z246"/>
    <mergeCell ref="AA244:AA246"/>
    <mergeCell ref="AB244:AB246"/>
    <mergeCell ref="AC244:AC246"/>
    <mergeCell ref="AD244:AD246"/>
    <mergeCell ref="S244:S246"/>
    <mergeCell ref="T244:T246"/>
    <mergeCell ref="U244:U246"/>
    <mergeCell ref="V244:V246"/>
    <mergeCell ref="W244:W246"/>
    <mergeCell ref="X244:X246"/>
    <mergeCell ref="P244:P246"/>
    <mergeCell ref="Q244:Q246"/>
    <mergeCell ref="R244:R246"/>
    <mergeCell ref="G244:G246"/>
    <mergeCell ref="H244:H246"/>
    <mergeCell ref="M247:M248"/>
    <mergeCell ref="N247:N248"/>
    <mergeCell ref="O247:O248"/>
    <mergeCell ref="P247:P248"/>
    <mergeCell ref="AK244:AK246"/>
    <mergeCell ref="A244:A246"/>
    <mergeCell ref="B244:B246"/>
    <mergeCell ref="D244:D246"/>
    <mergeCell ref="E244:E246"/>
    <mergeCell ref="F244:F246"/>
    <mergeCell ref="AA239:AA243"/>
    <mergeCell ref="AB239:AB243"/>
    <mergeCell ref="AC239:AC243"/>
    <mergeCell ref="AD239:AD243"/>
    <mergeCell ref="AE239:AE243"/>
    <mergeCell ref="AF239:AF243"/>
    <mergeCell ref="U239:U243"/>
    <mergeCell ref="V239:V243"/>
    <mergeCell ref="W239:W243"/>
    <mergeCell ref="X239:X243"/>
    <mergeCell ref="Y239:Y243"/>
    <mergeCell ref="Z239:Z243"/>
    <mergeCell ref="O239:O243"/>
    <mergeCell ref="A247:A248"/>
    <mergeCell ref="B247:B248"/>
    <mergeCell ref="D247:D248"/>
    <mergeCell ref="E247:E248"/>
    <mergeCell ref="F247:F248"/>
    <mergeCell ref="G247:G248"/>
    <mergeCell ref="H247:H248"/>
    <mergeCell ref="I247:I248"/>
    <mergeCell ref="J247:J248"/>
    <mergeCell ref="P239:P243"/>
    <mergeCell ref="Q239:Q243"/>
    <mergeCell ref="R239:R243"/>
    <mergeCell ref="S239:S243"/>
    <mergeCell ref="T239:T243"/>
    <mergeCell ref="I239:I243"/>
    <mergeCell ref="J239:J243"/>
    <mergeCell ref="K239:K243"/>
    <mergeCell ref="L239:L243"/>
    <mergeCell ref="M239:M243"/>
    <mergeCell ref="N239:N243"/>
    <mergeCell ref="M244:M246"/>
    <mergeCell ref="N244:N246"/>
    <mergeCell ref="O244:O246"/>
    <mergeCell ref="AI234:AI238"/>
    <mergeCell ref="AJ234:AJ238"/>
    <mergeCell ref="AK234:AK238"/>
    <mergeCell ref="I244:I246"/>
    <mergeCell ref="J244:J246"/>
    <mergeCell ref="K244:K246"/>
    <mergeCell ref="L244:L246"/>
    <mergeCell ref="AG239:AG243"/>
    <mergeCell ref="AH239:AH243"/>
    <mergeCell ref="AI239:AI243"/>
    <mergeCell ref="AJ239:AJ243"/>
    <mergeCell ref="AK239:AK243"/>
    <mergeCell ref="AE244:AE246"/>
    <mergeCell ref="AF244:AF246"/>
    <mergeCell ref="AG244:AG246"/>
    <mergeCell ref="AH244:AH246"/>
    <mergeCell ref="AI244:AI246"/>
    <mergeCell ref="AJ244:AJ246"/>
    <mergeCell ref="A239:A243"/>
    <mergeCell ref="B239:B243"/>
    <mergeCell ref="D239:D243"/>
    <mergeCell ref="E239:E243"/>
    <mergeCell ref="F239:F243"/>
    <mergeCell ref="G239:G243"/>
    <mergeCell ref="H239:H243"/>
    <mergeCell ref="AC234:AC238"/>
    <mergeCell ref="AD234:AD238"/>
    <mergeCell ref="AE234:AE238"/>
    <mergeCell ref="AF234:AF238"/>
    <mergeCell ref="AG234:AG238"/>
    <mergeCell ref="AH234:AH238"/>
    <mergeCell ref="W234:W238"/>
    <mergeCell ref="X234:X238"/>
    <mergeCell ref="Y234:Y238"/>
    <mergeCell ref="Z234:Z238"/>
    <mergeCell ref="AA234:AA238"/>
    <mergeCell ref="AB234:AB238"/>
    <mergeCell ref="Q234:Q238"/>
    <mergeCell ref="R234:R238"/>
    <mergeCell ref="S234:S238"/>
    <mergeCell ref="T234:T238"/>
    <mergeCell ref="U234:U238"/>
    <mergeCell ref="V234:V238"/>
    <mergeCell ref="K234:K238"/>
    <mergeCell ref="L234:L238"/>
    <mergeCell ref="A234:A238"/>
    <mergeCell ref="B234:B238"/>
    <mergeCell ref="D234:D238"/>
    <mergeCell ref="E234:E238"/>
    <mergeCell ref="F234:F238"/>
    <mergeCell ref="G234:G238"/>
    <mergeCell ref="H234:H238"/>
    <mergeCell ref="I234:I238"/>
    <mergeCell ref="J234:J238"/>
    <mergeCell ref="AE229:AE233"/>
    <mergeCell ref="AF229:AF233"/>
    <mergeCell ref="AG229:AG233"/>
    <mergeCell ref="AH229:AH233"/>
    <mergeCell ref="AI229:AI233"/>
    <mergeCell ref="AJ229:AJ233"/>
    <mergeCell ref="Y229:Y233"/>
    <mergeCell ref="Z229:Z233"/>
    <mergeCell ref="AA229:AA233"/>
    <mergeCell ref="AB229:AB233"/>
    <mergeCell ref="AC229:AC233"/>
    <mergeCell ref="AD229:AD233"/>
    <mergeCell ref="S229:S233"/>
    <mergeCell ref="T229:T233"/>
    <mergeCell ref="U229:U233"/>
    <mergeCell ref="V229:V233"/>
    <mergeCell ref="W229:W233"/>
    <mergeCell ref="X229:X233"/>
    <mergeCell ref="P229:P233"/>
    <mergeCell ref="Q229:Q233"/>
    <mergeCell ref="R229:R233"/>
    <mergeCell ref="G229:G233"/>
    <mergeCell ref="H229:H233"/>
    <mergeCell ref="I229:I233"/>
    <mergeCell ref="J229:J233"/>
    <mergeCell ref="K229:K233"/>
    <mergeCell ref="L229:L233"/>
    <mergeCell ref="AG225:AG228"/>
    <mergeCell ref="AH225:AH228"/>
    <mergeCell ref="AI225:AI228"/>
    <mergeCell ref="AJ225:AJ228"/>
    <mergeCell ref="AK225:AK228"/>
    <mergeCell ref="M234:M238"/>
    <mergeCell ref="N234:N238"/>
    <mergeCell ref="O234:O238"/>
    <mergeCell ref="P234:P238"/>
    <mergeCell ref="AK229:AK233"/>
    <mergeCell ref="A229:A233"/>
    <mergeCell ref="B229:B233"/>
    <mergeCell ref="D229:D233"/>
    <mergeCell ref="E229:E233"/>
    <mergeCell ref="F229:F233"/>
    <mergeCell ref="AA225:AA228"/>
    <mergeCell ref="AB225:AB228"/>
    <mergeCell ref="AC225:AC228"/>
    <mergeCell ref="AD225:AD228"/>
    <mergeCell ref="AE225:AE228"/>
    <mergeCell ref="AF225:AF228"/>
    <mergeCell ref="U225:U228"/>
    <mergeCell ref="V225:V228"/>
    <mergeCell ref="W225:W228"/>
    <mergeCell ref="X225:X228"/>
    <mergeCell ref="Y225:Y228"/>
    <mergeCell ref="Z225:Z228"/>
    <mergeCell ref="O225:O228"/>
    <mergeCell ref="P225:P228"/>
    <mergeCell ref="Q225:Q228"/>
    <mergeCell ref="R225:R228"/>
    <mergeCell ref="S225:S228"/>
    <mergeCell ref="T225:T228"/>
    <mergeCell ref="I225:I228"/>
    <mergeCell ref="J225:J228"/>
    <mergeCell ref="K225:K228"/>
    <mergeCell ref="L225:L228"/>
    <mergeCell ref="M225:M228"/>
    <mergeCell ref="N225:N228"/>
    <mergeCell ref="M229:M233"/>
    <mergeCell ref="N229:N233"/>
    <mergeCell ref="O229:O233"/>
    <mergeCell ref="AI221:AI224"/>
    <mergeCell ref="AJ221:AJ224"/>
    <mergeCell ref="AK221:AK224"/>
    <mergeCell ref="A225:A228"/>
    <mergeCell ref="B225:B228"/>
    <mergeCell ref="D225:D228"/>
    <mergeCell ref="E225:E228"/>
    <mergeCell ref="F225:F228"/>
    <mergeCell ref="G225:G228"/>
    <mergeCell ref="H225:H228"/>
    <mergeCell ref="AC221:AC224"/>
    <mergeCell ref="AD221:AD224"/>
    <mergeCell ref="AE221:AE224"/>
    <mergeCell ref="AF221:AF224"/>
    <mergeCell ref="AG221:AG224"/>
    <mergeCell ref="AH221:AH224"/>
    <mergeCell ref="W221:W224"/>
    <mergeCell ref="X221:X224"/>
    <mergeCell ref="Y221:Y224"/>
    <mergeCell ref="Z221:Z224"/>
    <mergeCell ref="AA221:AA224"/>
    <mergeCell ref="AB221:AB224"/>
    <mergeCell ref="Q221:Q224"/>
    <mergeCell ref="R221:R224"/>
    <mergeCell ref="S221:S224"/>
    <mergeCell ref="T221:T224"/>
    <mergeCell ref="U221:U224"/>
    <mergeCell ref="V221:V224"/>
    <mergeCell ref="K221:K224"/>
    <mergeCell ref="L221:L224"/>
    <mergeCell ref="M221:M224"/>
    <mergeCell ref="N221:N224"/>
    <mergeCell ref="O221:O224"/>
    <mergeCell ref="P221:P224"/>
    <mergeCell ref="AK217:AK220"/>
    <mergeCell ref="A221:A224"/>
    <mergeCell ref="B221:B224"/>
    <mergeCell ref="D221:D224"/>
    <mergeCell ref="E221:E224"/>
    <mergeCell ref="F221:F224"/>
    <mergeCell ref="G221:G224"/>
    <mergeCell ref="H221:H224"/>
    <mergeCell ref="I221:I224"/>
    <mergeCell ref="J221:J224"/>
    <mergeCell ref="AE217:AE220"/>
    <mergeCell ref="AF217:AF220"/>
    <mergeCell ref="AG217:AG220"/>
    <mergeCell ref="AH217:AH220"/>
    <mergeCell ref="AI217:AI220"/>
    <mergeCell ref="AJ217:AJ220"/>
    <mergeCell ref="Y217:Y220"/>
    <mergeCell ref="Z217:Z220"/>
    <mergeCell ref="AA217:AA220"/>
    <mergeCell ref="AB217:AB220"/>
    <mergeCell ref="AC217:AC220"/>
    <mergeCell ref="AD217:AD220"/>
    <mergeCell ref="S217:S220"/>
    <mergeCell ref="T217:T220"/>
    <mergeCell ref="U217:U220"/>
    <mergeCell ref="V217:V220"/>
    <mergeCell ref="W217:W220"/>
    <mergeCell ref="X217:X220"/>
    <mergeCell ref="M217:M220"/>
    <mergeCell ref="N217:N220"/>
    <mergeCell ref="O217:O220"/>
    <mergeCell ref="P217:P220"/>
    <mergeCell ref="Q217:Q220"/>
    <mergeCell ref="R217:R220"/>
    <mergeCell ref="G217:G220"/>
    <mergeCell ref="H217:H220"/>
    <mergeCell ref="I217:I220"/>
    <mergeCell ref="J217:J220"/>
    <mergeCell ref="K217:K220"/>
    <mergeCell ref="L217:L220"/>
    <mergeCell ref="AG213:AG216"/>
    <mergeCell ref="AH213:AH216"/>
    <mergeCell ref="AI213:AI216"/>
    <mergeCell ref="AJ213:AJ216"/>
    <mergeCell ref="AK213:AK216"/>
    <mergeCell ref="A217:A220"/>
    <mergeCell ref="B217:B220"/>
    <mergeCell ref="D217:D220"/>
    <mergeCell ref="E217:E220"/>
    <mergeCell ref="F217:F220"/>
    <mergeCell ref="AA213:AA216"/>
    <mergeCell ref="AB213:AB216"/>
    <mergeCell ref="AC213:AC216"/>
    <mergeCell ref="AD213:AD216"/>
    <mergeCell ref="AE213:AE216"/>
    <mergeCell ref="AF213:AF216"/>
    <mergeCell ref="U213:U216"/>
    <mergeCell ref="V213:V216"/>
    <mergeCell ref="W213:W216"/>
    <mergeCell ref="X213:X216"/>
    <mergeCell ref="Y213:Y216"/>
    <mergeCell ref="Z213:Z216"/>
    <mergeCell ref="O213:O216"/>
    <mergeCell ref="P213:P216"/>
    <mergeCell ref="Q213:Q216"/>
    <mergeCell ref="R213:R216"/>
    <mergeCell ref="S213:S216"/>
    <mergeCell ref="T213:T216"/>
    <mergeCell ref="I213:I216"/>
    <mergeCell ref="J213:J216"/>
    <mergeCell ref="K213:K216"/>
    <mergeCell ref="L213:L216"/>
    <mergeCell ref="M213:M216"/>
    <mergeCell ref="N213:N216"/>
    <mergeCell ref="AI209:AI212"/>
    <mergeCell ref="AJ209:AJ212"/>
    <mergeCell ref="AK209:AK212"/>
    <mergeCell ref="A213:A216"/>
    <mergeCell ref="B213:B216"/>
    <mergeCell ref="D213:D216"/>
    <mergeCell ref="E213:E216"/>
    <mergeCell ref="F213:F216"/>
    <mergeCell ref="G213:G216"/>
    <mergeCell ref="H213:H216"/>
    <mergeCell ref="AC209:AC212"/>
    <mergeCell ref="AD209:AD212"/>
    <mergeCell ref="AE209:AE212"/>
    <mergeCell ref="AF209:AF212"/>
    <mergeCell ref="AG209:AG212"/>
    <mergeCell ref="AH209:AH212"/>
    <mergeCell ref="W209:W212"/>
    <mergeCell ref="X209:X212"/>
    <mergeCell ref="Y209:Y212"/>
    <mergeCell ref="Z209:Z212"/>
    <mergeCell ref="AA209:AA212"/>
    <mergeCell ref="AB209:AB212"/>
    <mergeCell ref="Q209:Q212"/>
    <mergeCell ref="R209:R212"/>
    <mergeCell ref="S209:S212"/>
    <mergeCell ref="T209:T212"/>
    <mergeCell ref="U209:U212"/>
    <mergeCell ref="V209:V212"/>
    <mergeCell ref="K209:K212"/>
    <mergeCell ref="L209:L212"/>
    <mergeCell ref="Y205:Y208"/>
    <mergeCell ref="Z205:Z208"/>
    <mergeCell ref="AA205:AA208"/>
    <mergeCell ref="AB205:AB208"/>
    <mergeCell ref="AC205:AC208"/>
    <mergeCell ref="AD205:AD208"/>
    <mergeCell ref="S205:S208"/>
    <mergeCell ref="T205:T208"/>
    <mergeCell ref="U205:U208"/>
    <mergeCell ref="V205:V208"/>
    <mergeCell ref="W205:W208"/>
    <mergeCell ref="X205:X208"/>
    <mergeCell ref="P205:P208"/>
    <mergeCell ref="Q205:Q208"/>
    <mergeCell ref="R205:R208"/>
    <mergeCell ref="G205:G208"/>
    <mergeCell ref="H205:H208"/>
    <mergeCell ref="M209:M212"/>
    <mergeCell ref="N209:N212"/>
    <mergeCell ref="O209:O212"/>
    <mergeCell ref="P209:P212"/>
    <mergeCell ref="AK205:AK208"/>
    <mergeCell ref="A205:A208"/>
    <mergeCell ref="B205:B208"/>
    <mergeCell ref="D205:D208"/>
    <mergeCell ref="E205:E208"/>
    <mergeCell ref="F205:F208"/>
    <mergeCell ref="AA201:AA204"/>
    <mergeCell ref="AB201:AB204"/>
    <mergeCell ref="AC201:AC204"/>
    <mergeCell ref="AD201:AD204"/>
    <mergeCell ref="AE201:AE204"/>
    <mergeCell ref="AF201:AF204"/>
    <mergeCell ref="U201:U204"/>
    <mergeCell ref="V201:V204"/>
    <mergeCell ref="W201:W204"/>
    <mergeCell ref="X201:X204"/>
    <mergeCell ref="Y201:Y204"/>
    <mergeCell ref="Z201:Z204"/>
    <mergeCell ref="O201:O204"/>
    <mergeCell ref="A209:A212"/>
    <mergeCell ref="B209:B212"/>
    <mergeCell ref="D209:D212"/>
    <mergeCell ref="E209:E212"/>
    <mergeCell ref="F209:F212"/>
    <mergeCell ref="G209:G212"/>
    <mergeCell ref="H209:H212"/>
    <mergeCell ref="I209:I212"/>
    <mergeCell ref="J209:J212"/>
    <mergeCell ref="P201:P204"/>
    <mergeCell ref="Q201:Q204"/>
    <mergeCell ref="R201:R204"/>
    <mergeCell ref="S201:S204"/>
    <mergeCell ref="T201:T204"/>
    <mergeCell ref="I201:I204"/>
    <mergeCell ref="J201:J204"/>
    <mergeCell ref="K201:K204"/>
    <mergeCell ref="L201:L204"/>
    <mergeCell ref="M201:M204"/>
    <mergeCell ref="N201:N204"/>
    <mergeCell ref="M205:M208"/>
    <mergeCell ref="N205:N208"/>
    <mergeCell ref="O205:O208"/>
    <mergeCell ref="AI199:AI200"/>
    <mergeCell ref="AJ199:AJ200"/>
    <mergeCell ref="AK199:AK200"/>
    <mergeCell ref="I205:I208"/>
    <mergeCell ref="J205:J208"/>
    <mergeCell ref="K205:K208"/>
    <mergeCell ref="L205:L208"/>
    <mergeCell ref="AG201:AG204"/>
    <mergeCell ref="AH201:AH204"/>
    <mergeCell ref="AI201:AI204"/>
    <mergeCell ref="AJ201:AJ204"/>
    <mergeCell ref="AK201:AK204"/>
    <mergeCell ref="AE205:AE208"/>
    <mergeCell ref="AF205:AF208"/>
    <mergeCell ref="AG205:AG208"/>
    <mergeCell ref="AH205:AH208"/>
    <mergeCell ref="AI205:AI208"/>
    <mergeCell ref="AJ205:AJ208"/>
    <mergeCell ref="A201:A204"/>
    <mergeCell ref="B201:B204"/>
    <mergeCell ref="D201:D204"/>
    <mergeCell ref="E201:E204"/>
    <mergeCell ref="F201:F204"/>
    <mergeCell ref="G201:G204"/>
    <mergeCell ref="H201:H204"/>
    <mergeCell ref="AC199:AC200"/>
    <mergeCell ref="AD199:AD200"/>
    <mergeCell ref="AE199:AE200"/>
    <mergeCell ref="AF199:AF200"/>
    <mergeCell ref="AG199:AG200"/>
    <mergeCell ref="AH199:AH200"/>
    <mergeCell ref="W199:W200"/>
    <mergeCell ref="X199:X200"/>
    <mergeCell ref="Y199:Y200"/>
    <mergeCell ref="Z199:Z200"/>
    <mergeCell ref="AA199:AA200"/>
    <mergeCell ref="AB199:AB200"/>
    <mergeCell ref="Q199:Q200"/>
    <mergeCell ref="R199:R200"/>
    <mergeCell ref="S199:S200"/>
    <mergeCell ref="T199:T200"/>
    <mergeCell ref="U199:U200"/>
    <mergeCell ref="V199:V200"/>
    <mergeCell ref="K199:K200"/>
    <mergeCell ref="L199:L200"/>
    <mergeCell ref="A199:A200"/>
    <mergeCell ref="B199:B200"/>
    <mergeCell ref="D199:D200"/>
    <mergeCell ref="E199:E200"/>
    <mergeCell ref="F199:F200"/>
    <mergeCell ref="G199:G200"/>
    <mergeCell ref="H199:H200"/>
    <mergeCell ref="I199:I200"/>
    <mergeCell ref="J199:J200"/>
    <mergeCell ref="AE197:AE198"/>
    <mergeCell ref="AF197:AF198"/>
    <mergeCell ref="AG197:AG198"/>
    <mergeCell ref="AH197:AH198"/>
    <mergeCell ref="AI197:AI198"/>
    <mergeCell ref="AJ197:AJ198"/>
    <mergeCell ref="Y197:Y198"/>
    <mergeCell ref="Z197:Z198"/>
    <mergeCell ref="AA197:AA198"/>
    <mergeCell ref="AB197:AB198"/>
    <mergeCell ref="AC197:AC198"/>
    <mergeCell ref="AD197:AD198"/>
    <mergeCell ref="S197:S198"/>
    <mergeCell ref="T197:T198"/>
    <mergeCell ref="U197:U198"/>
    <mergeCell ref="V197:V198"/>
    <mergeCell ref="W197:W198"/>
    <mergeCell ref="X197:X198"/>
    <mergeCell ref="P197:P198"/>
    <mergeCell ref="Q197:Q198"/>
    <mergeCell ref="R197:R198"/>
    <mergeCell ref="G197:G198"/>
    <mergeCell ref="H197:H198"/>
    <mergeCell ref="I197:I198"/>
    <mergeCell ref="J197:J198"/>
    <mergeCell ref="K197:K198"/>
    <mergeCell ref="L197:L198"/>
    <mergeCell ref="AG194:AG196"/>
    <mergeCell ref="AH194:AH196"/>
    <mergeCell ref="AI194:AI196"/>
    <mergeCell ref="AJ194:AJ196"/>
    <mergeCell ref="AK194:AK196"/>
    <mergeCell ref="M199:M200"/>
    <mergeCell ref="N199:N200"/>
    <mergeCell ref="O199:O200"/>
    <mergeCell ref="P199:P200"/>
    <mergeCell ref="AK197:AK198"/>
    <mergeCell ref="A197:A198"/>
    <mergeCell ref="B197:B198"/>
    <mergeCell ref="D197:D198"/>
    <mergeCell ref="E197:E198"/>
    <mergeCell ref="F197:F198"/>
    <mergeCell ref="AA194:AA196"/>
    <mergeCell ref="AB194:AB196"/>
    <mergeCell ref="AC194:AC196"/>
    <mergeCell ref="AD194:AD196"/>
    <mergeCell ref="AE194:AE196"/>
    <mergeCell ref="AF194:AF196"/>
    <mergeCell ref="U194:U196"/>
    <mergeCell ref="V194:V196"/>
    <mergeCell ref="W194:W196"/>
    <mergeCell ref="X194:X196"/>
    <mergeCell ref="Y194:Y196"/>
    <mergeCell ref="Z194:Z196"/>
    <mergeCell ref="O194:O196"/>
    <mergeCell ref="P194:P196"/>
    <mergeCell ref="Q194:Q196"/>
    <mergeCell ref="R194:R196"/>
    <mergeCell ref="S194:S196"/>
    <mergeCell ref="T194:T196"/>
    <mergeCell ref="I194:I196"/>
    <mergeCell ref="J194:J196"/>
    <mergeCell ref="K194:K196"/>
    <mergeCell ref="L194:L196"/>
    <mergeCell ref="M194:M196"/>
    <mergeCell ref="N194:N196"/>
    <mergeCell ref="M197:M198"/>
    <mergeCell ref="N197:N198"/>
    <mergeCell ref="O197:O198"/>
    <mergeCell ref="AI191:AI193"/>
    <mergeCell ref="AJ191:AJ193"/>
    <mergeCell ref="AK191:AK193"/>
    <mergeCell ref="A194:A196"/>
    <mergeCell ref="B194:B196"/>
    <mergeCell ref="D194:D196"/>
    <mergeCell ref="E194:E196"/>
    <mergeCell ref="F194:F196"/>
    <mergeCell ref="G194:G196"/>
    <mergeCell ref="H194:H196"/>
    <mergeCell ref="AC191:AC193"/>
    <mergeCell ref="AD191:AD193"/>
    <mergeCell ref="AE191:AE193"/>
    <mergeCell ref="AF191:AF193"/>
    <mergeCell ref="AG191:AG193"/>
    <mergeCell ref="AH191:AH193"/>
    <mergeCell ref="W191:W193"/>
    <mergeCell ref="X191:X193"/>
    <mergeCell ref="Y191:Y193"/>
    <mergeCell ref="Z191:Z193"/>
    <mergeCell ref="AA191:AA193"/>
    <mergeCell ref="AB191:AB193"/>
    <mergeCell ref="Q191:Q193"/>
    <mergeCell ref="R191:R193"/>
    <mergeCell ref="S191:S193"/>
    <mergeCell ref="T191:T193"/>
    <mergeCell ref="U191:U193"/>
    <mergeCell ref="V191:V193"/>
    <mergeCell ref="K191:K193"/>
    <mergeCell ref="L191:L193"/>
    <mergeCell ref="M191:M193"/>
    <mergeCell ref="N191:N193"/>
    <mergeCell ref="O191:O193"/>
    <mergeCell ref="P191:P193"/>
    <mergeCell ref="AK188:AK190"/>
    <mergeCell ref="A191:A193"/>
    <mergeCell ref="B191:B193"/>
    <mergeCell ref="D191:D193"/>
    <mergeCell ref="E191:E193"/>
    <mergeCell ref="F191:F193"/>
    <mergeCell ref="G191:G193"/>
    <mergeCell ref="H191:H193"/>
    <mergeCell ref="I191:I193"/>
    <mergeCell ref="J191:J193"/>
    <mergeCell ref="AE188:AE190"/>
    <mergeCell ref="AF188:AF190"/>
    <mergeCell ref="AG188:AG190"/>
    <mergeCell ref="AH188:AH190"/>
    <mergeCell ref="AI188:AI190"/>
    <mergeCell ref="AJ188:AJ190"/>
    <mergeCell ref="Y188:Y190"/>
    <mergeCell ref="Z188:Z190"/>
    <mergeCell ref="AA188:AA190"/>
    <mergeCell ref="AB188:AB190"/>
    <mergeCell ref="AC188:AC190"/>
    <mergeCell ref="AD188:AD190"/>
    <mergeCell ref="S188:S190"/>
    <mergeCell ref="T188:T190"/>
    <mergeCell ref="U188:U190"/>
    <mergeCell ref="V188:V190"/>
    <mergeCell ref="W188:W190"/>
    <mergeCell ref="X188:X190"/>
    <mergeCell ref="M188:M190"/>
    <mergeCell ref="N188:N190"/>
    <mergeCell ref="O188:O190"/>
    <mergeCell ref="P188:P190"/>
    <mergeCell ref="Q188:Q190"/>
    <mergeCell ref="R188:R190"/>
    <mergeCell ref="G188:G190"/>
    <mergeCell ref="H188:H190"/>
    <mergeCell ref="I188:I190"/>
    <mergeCell ref="J188:J190"/>
    <mergeCell ref="K188:K190"/>
    <mergeCell ref="L188:L190"/>
    <mergeCell ref="AG185:AG187"/>
    <mergeCell ref="AH185:AH187"/>
    <mergeCell ref="AI185:AI187"/>
    <mergeCell ref="AJ185:AJ187"/>
    <mergeCell ref="AK185:AK187"/>
    <mergeCell ref="A188:A190"/>
    <mergeCell ref="B188:B190"/>
    <mergeCell ref="D188:D190"/>
    <mergeCell ref="E188:E190"/>
    <mergeCell ref="F188:F190"/>
    <mergeCell ref="AA185:AA187"/>
    <mergeCell ref="AB185:AB187"/>
    <mergeCell ref="AC185:AC187"/>
    <mergeCell ref="AD185:AD187"/>
    <mergeCell ref="AE185:AE187"/>
    <mergeCell ref="AF185:AF187"/>
    <mergeCell ref="U185:U187"/>
    <mergeCell ref="V185:V187"/>
    <mergeCell ref="W185:W187"/>
    <mergeCell ref="X185:X187"/>
    <mergeCell ref="Y185:Y187"/>
    <mergeCell ref="Z185:Z187"/>
    <mergeCell ref="O185:O187"/>
    <mergeCell ref="P185:P187"/>
    <mergeCell ref="Q185:Q187"/>
    <mergeCell ref="R185:R187"/>
    <mergeCell ref="S185:S187"/>
    <mergeCell ref="T185:T187"/>
    <mergeCell ref="I185:I187"/>
    <mergeCell ref="J185:J187"/>
    <mergeCell ref="K185:K187"/>
    <mergeCell ref="L185:L187"/>
    <mergeCell ref="M185:M187"/>
    <mergeCell ref="N185:N187"/>
    <mergeCell ref="AI181:AI184"/>
    <mergeCell ref="AJ181:AJ184"/>
    <mergeCell ref="AK181:AK184"/>
    <mergeCell ref="A185:A187"/>
    <mergeCell ref="B185:B187"/>
    <mergeCell ref="D185:D187"/>
    <mergeCell ref="E185:E187"/>
    <mergeCell ref="F185:F187"/>
    <mergeCell ref="G185:G187"/>
    <mergeCell ref="H185:H187"/>
    <mergeCell ref="AC181:AC184"/>
    <mergeCell ref="AD181:AD184"/>
    <mergeCell ref="AE181:AE184"/>
    <mergeCell ref="AF181:AF184"/>
    <mergeCell ref="AG181:AG184"/>
    <mergeCell ref="AH181:AH184"/>
    <mergeCell ref="W181:W184"/>
    <mergeCell ref="X181:X184"/>
    <mergeCell ref="Y181:Y184"/>
    <mergeCell ref="Z181:Z184"/>
    <mergeCell ref="AA181:AA184"/>
    <mergeCell ref="AB181:AB184"/>
    <mergeCell ref="Q181:Q184"/>
    <mergeCell ref="R181:R184"/>
    <mergeCell ref="S181:S184"/>
    <mergeCell ref="T181:T184"/>
    <mergeCell ref="U181:U184"/>
    <mergeCell ref="V181:V184"/>
    <mergeCell ref="K181:K184"/>
    <mergeCell ref="L181:L184"/>
    <mergeCell ref="Y178:Y180"/>
    <mergeCell ref="Z178:Z180"/>
    <mergeCell ref="AA178:AA180"/>
    <mergeCell ref="AB178:AB180"/>
    <mergeCell ref="AC178:AC180"/>
    <mergeCell ref="AD178:AD180"/>
    <mergeCell ref="S178:S180"/>
    <mergeCell ref="T178:T180"/>
    <mergeCell ref="U178:U180"/>
    <mergeCell ref="V178:V180"/>
    <mergeCell ref="W178:W180"/>
    <mergeCell ref="X178:X180"/>
    <mergeCell ref="P178:P180"/>
    <mergeCell ref="Q178:Q180"/>
    <mergeCell ref="R178:R180"/>
    <mergeCell ref="G178:G180"/>
    <mergeCell ref="H178:H180"/>
    <mergeCell ref="M181:M184"/>
    <mergeCell ref="N181:N184"/>
    <mergeCell ref="O181:O184"/>
    <mergeCell ref="P181:P184"/>
    <mergeCell ref="AK178:AK180"/>
    <mergeCell ref="A178:A180"/>
    <mergeCell ref="B178:B180"/>
    <mergeCell ref="D178:D180"/>
    <mergeCell ref="E178:E180"/>
    <mergeCell ref="F178:F180"/>
    <mergeCell ref="AA175:AA177"/>
    <mergeCell ref="AB175:AB177"/>
    <mergeCell ref="AC175:AC177"/>
    <mergeCell ref="AD175:AD177"/>
    <mergeCell ref="AE175:AE177"/>
    <mergeCell ref="AF175:AF177"/>
    <mergeCell ref="U175:U177"/>
    <mergeCell ref="V175:V177"/>
    <mergeCell ref="W175:W177"/>
    <mergeCell ref="X175:X177"/>
    <mergeCell ref="Y175:Y177"/>
    <mergeCell ref="Z175:Z177"/>
    <mergeCell ref="O175:O177"/>
    <mergeCell ref="A181:A184"/>
    <mergeCell ref="B181:B184"/>
    <mergeCell ref="D181:D184"/>
    <mergeCell ref="E181:E184"/>
    <mergeCell ref="F181:F184"/>
    <mergeCell ref="G181:G184"/>
    <mergeCell ref="H181:H184"/>
    <mergeCell ref="I181:I184"/>
    <mergeCell ref="J181:J184"/>
    <mergeCell ref="P175:P177"/>
    <mergeCell ref="Q175:Q177"/>
    <mergeCell ref="R175:R177"/>
    <mergeCell ref="S175:S177"/>
    <mergeCell ref="T175:T177"/>
    <mergeCell ref="I175:I177"/>
    <mergeCell ref="J175:J177"/>
    <mergeCell ref="K175:K177"/>
    <mergeCell ref="L175:L177"/>
    <mergeCell ref="M175:M177"/>
    <mergeCell ref="N175:N177"/>
    <mergeCell ref="M178:M180"/>
    <mergeCell ref="N178:N180"/>
    <mergeCell ref="O178:O180"/>
    <mergeCell ref="AI169:AI174"/>
    <mergeCell ref="AJ169:AJ174"/>
    <mergeCell ref="AK169:AK174"/>
    <mergeCell ref="I178:I180"/>
    <mergeCell ref="J178:J180"/>
    <mergeCell ref="K178:K180"/>
    <mergeCell ref="L178:L180"/>
    <mergeCell ref="AG175:AG177"/>
    <mergeCell ref="AH175:AH177"/>
    <mergeCell ref="AI175:AI177"/>
    <mergeCell ref="AJ175:AJ177"/>
    <mergeCell ref="AK175:AK177"/>
    <mergeCell ref="AE178:AE180"/>
    <mergeCell ref="AF178:AF180"/>
    <mergeCell ref="AG178:AG180"/>
    <mergeCell ref="AH178:AH180"/>
    <mergeCell ref="AI178:AI180"/>
    <mergeCell ref="AJ178:AJ180"/>
    <mergeCell ref="A175:A177"/>
    <mergeCell ref="B175:B177"/>
    <mergeCell ref="D175:D177"/>
    <mergeCell ref="E175:E177"/>
    <mergeCell ref="F175:F177"/>
    <mergeCell ref="G175:G177"/>
    <mergeCell ref="H175:H177"/>
    <mergeCell ref="AC169:AC174"/>
    <mergeCell ref="AD169:AD174"/>
    <mergeCell ref="AE169:AE174"/>
    <mergeCell ref="AF169:AF174"/>
    <mergeCell ref="AG169:AG174"/>
    <mergeCell ref="AH169:AH174"/>
    <mergeCell ref="W169:W174"/>
    <mergeCell ref="X169:X174"/>
    <mergeCell ref="Y169:Y174"/>
    <mergeCell ref="Z169:Z174"/>
    <mergeCell ref="AA169:AA174"/>
    <mergeCell ref="AB169:AB174"/>
    <mergeCell ref="Q169:Q174"/>
    <mergeCell ref="R169:R174"/>
    <mergeCell ref="S169:S174"/>
    <mergeCell ref="T169:T174"/>
    <mergeCell ref="U169:U174"/>
    <mergeCell ref="V169:V174"/>
    <mergeCell ref="K169:K174"/>
    <mergeCell ref="L169:L174"/>
    <mergeCell ref="A169:A174"/>
    <mergeCell ref="B169:B174"/>
    <mergeCell ref="D169:D174"/>
    <mergeCell ref="E169:E174"/>
    <mergeCell ref="F169:F174"/>
    <mergeCell ref="G169:G174"/>
    <mergeCell ref="H169:H174"/>
    <mergeCell ref="I169:I174"/>
    <mergeCell ref="J169:J174"/>
    <mergeCell ref="AE163:AE168"/>
    <mergeCell ref="AF163:AF168"/>
    <mergeCell ref="AG163:AG168"/>
    <mergeCell ref="AH163:AH168"/>
    <mergeCell ref="AI163:AI168"/>
    <mergeCell ref="AJ163:AJ168"/>
    <mergeCell ref="Y163:Y168"/>
    <mergeCell ref="Z163:Z168"/>
    <mergeCell ref="AA163:AA168"/>
    <mergeCell ref="AB163:AB168"/>
    <mergeCell ref="AC163:AC168"/>
    <mergeCell ref="AD163:AD168"/>
    <mergeCell ref="S163:S168"/>
    <mergeCell ref="T163:T168"/>
    <mergeCell ref="U163:U168"/>
    <mergeCell ref="V163:V168"/>
    <mergeCell ref="W163:W168"/>
    <mergeCell ref="X163:X168"/>
    <mergeCell ref="P163:P168"/>
    <mergeCell ref="Q163:Q168"/>
    <mergeCell ref="R163:R168"/>
    <mergeCell ref="G163:G168"/>
    <mergeCell ref="H163:H168"/>
    <mergeCell ref="I163:I168"/>
    <mergeCell ref="J163:J168"/>
    <mergeCell ref="K163:K168"/>
    <mergeCell ref="L163:L168"/>
    <mergeCell ref="AG160:AG162"/>
    <mergeCell ref="AH160:AH162"/>
    <mergeCell ref="AI160:AI162"/>
    <mergeCell ref="AJ160:AJ162"/>
    <mergeCell ref="AK160:AK162"/>
    <mergeCell ref="M169:M174"/>
    <mergeCell ref="N169:N174"/>
    <mergeCell ref="O169:O174"/>
    <mergeCell ref="P169:P174"/>
    <mergeCell ref="AK163:AK168"/>
    <mergeCell ref="A163:A168"/>
    <mergeCell ref="B163:B168"/>
    <mergeCell ref="D163:D168"/>
    <mergeCell ref="E163:E168"/>
    <mergeCell ref="F163:F168"/>
    <mergeCell ref="AA160:AA162"/>
    <mergeCell ref="AB160:AB162"/>
    <mergeCell ref="AC160:AC162"/>
    <mergeCell ref="AD160:AD162"/>
    <mergeCell ref="AE160:AE162"/>
    <mergeCell ref="AF160:AF162"/>
    <mergeCell ref="U160:U162"/>
    <mergeCell ref="V160:V162"/>
    <mergeCell ref="W160:W162"/>
    <mergeCell ref="X160:X162"/>
    <mergeCell ref="Y160:Y162"/>
    <mergeCell ref="Z160:Z162"/>
    <mergeCell ref="O160:O162"/>
    <mergeCell ref="P160:P162"/>
    <mergeCell ref="Q160:Q162"/>
    <mergeCell ref="R160:R162"/>
    <mergeCell ref="S160:S162"/>
    <mergeCell ref="T160:T162"/>
    <mergeCell ref="I160:I162"/>
    <mergeCell ref="J160:J162"/>
    <mergeCell ref="K160:K162"/>
    <mergeCell ref="L160:L162"/>
    <mergeCell ref="M160:M162"/>
    <mergeCell ref="N160:N162"/>
    <mergeCell ref="M163:M168"/>
    <mergeCell ref="N163:N168"/>
    <mergeCell ref="O163:O168"/>
    <mergeCell ref="AI157:AI159"/>
    <mergeCell ref="AJ157:AJ159"/>
    <mergeCell ref="AK157:AK159"/>
    <mergeCell ref="A160:A162"/>
    <mergeCell ref="B160:B162"/>
    <mergeCell ref="D160:D162"/>
    <mergeCell ref="E160:E162"/>
    <mergeCell ref="F160:F162"/>
    <mergeCell ref="G160:G162"/>
    <mergeCell ref="H160:H162"/>
    <mergeCell ref="AC157:AC159"/>
    <mergeCell ref="AD157:AD159"/>
    <mergeCell ref="AE157:AE159"/>
    <mergeCell ref="AF157:AF159"/>
    <mergeCell ref="AG157:AG159"/>
    <mergeCell ref="AH157:AH159"/>
    <mergeCell ref="W157:W159"/>
    <mergeCell ref="X157:X159"/>
    <mergeCell ref="Y157:Y159"/>
    <mergeCell ref="Z157:Z159"/>
    <mergeCell ref="AA157:AA159"/>
    <mergeCell ref="AB157:AB159"/>
    <mergeCell ref="Q157:Q159"/>
    <mergeCell ref="R157:R159"/>
    <mergeCell ref="S157:S159"/>
    <mergeCell ref="T157:T159"/>
    <mergeCell ref="U157:U159"/>
    <mergeCell ref="V157:V159"/>
    <mergeCell ref="K157:K159"/>
    <mergeCell ref="L157:L159"/>
    <mergeCell ref="M157:M159"/>
    <mergeCell ref="N157:N159"/>
    <mergeCell ref="O157:O159"/>
    <mergeCell ref="P157:P159"/>
    <mergeCell ref="AK154:AK156"/>
    <mergeCell ref="A157:A159"/>
    <mergeCell ref="B157:B159"/>
    <mergeCell ref="D157:D159"/>
    <mergeCell ref="E157:E159"/>
    <mergeCell ref="F157:F159"/>
    <mergeCell ref="G157:G159"/>
    <mergeCell ref="H157:H159"/>
    <mergeCell ref="I157:I159"/>
    <mergeCell ref="J157:J159"/>
    <mergeCell ref="AE154:AE156"/>
    <mergeCell ref="AF154:AF156"/>
    <mergeCell ref="AG154:AG156"/>
    <mergeCell ref="AH154:AH156"/>
    <mergeCell ref="AI154:AI156"/>
    <mergeCell ref="AJ154:AJ156"/>
    <mergeCell ref="Y154:Y156"/>
    <mergeCell ref="Z154:Z156"/>
    <mergeCell ref="AA154:AA156"/>
    <mergeCell ref="AB154:AB156"/>
    <mergeCell ref="AC154:AC156"/>
    <mergeCell ref="AD154:AD156"/>
    <mergeCell ref="S154:S156"/>
    <mergeCell ref="T154:T156"/>
    <mergeCell ref="U154:U156"/>
    <mergeCell ref="V154:V156"/>
    <mergeCell ref="W154:W156"/>
    <mergeCell ref="X154:X156"/>
    <mergeCell ref="M154:M156"/>
    <mergeCell ref="N154:N156"/>
    <mergeCell ref="O154:O156"/>
    <mergeCell ref="P154:P156"/>
    <mergeCell ref="Q154:Q156"/>
    <mergeCell ref="R154:R156"/>
    <mergeCell ref="G154:G156"/>
    <mergeCell ref="H154:H156"/>
    <mergeCell ref="I154:I156"/>
    <mergeCell ref="J154:J156"/>
    <mergeCell ref="K154:K156"/>
    <mergeCell ref="L154:L156"/>
    <mergeCell ref="AG151:AG153"/>
    <mergeCell ref="AH151:AH153"/>
    <mergeCell ref="AI151:AI153"/>
    <mergeCell ref="AJ151:AJ153"/>
    <mergeCell ref="AK151:AK153"/>
    <mergeCell ref="A154:A156"/>
    <mergeCell ref="B154:B156"/>
    <mergeCell ref="D154:D156"/>
    <mergeCell ref="E154:E156"/>
    <mergeCell ref="F154:F156"/>
    <mergeCell ref="AA151:AA153"/>
    <mergeCell ref="AB151:AB153"/>
    <mergeCell ref="AC151:AC153"/>
    <mergeCell ref="AD151:AD153"/>
    <mergeCell ref="AE151:AE153"/>
    <mergeCell ref="AF151:AF153"/>
    <mergeCell ref="U151:U153"/>
    <mergeCell ref="V151:V153"/>
    <mergeCell ref="W151:W153"/>
    <mergeCell ref="X151:X153"/>
    <mergeCell ref="Y151:Y153"/>
    <mergeCell ref="Z151:Z153"/>
    <mergeCell ref="O151:O153"/>
    <mergeCell ref="P151:P153"/>
    <mergeCell ref="Q151:Q153"/>
    <mergeCell ref="R151:R153"/>
    <mergeCell ref="S151:S153"/>
    <mergeCell ref="T151:T153"/>
    <mergeCell ref="I151:I153"/>
    <mergeCell ref="J151:J153"/>
    <mergeCell ref="K151:K153"/>
    <mergeCell ref="L151:L153"/>
    <mergeCell ref="M151:M153"/>
    <mergeCell ref="N151:N153"/>
    <mergeCell ref="AI148:AI150"/>
    <mergeCell ref="AJ148:AJ150"/>
    <mergeCell ref="AK148:AK150"/>
    <mergeCell ref="A151:A153"/>
    <mergeCell ref="B151:B153"/>
    <mergeCell ref="D151:D153"/>
    <mergeCell ref="E151:E153"/>
    <mergeCell ref="F151:F153"/>
    <mergeCell ref="G151:G153"/>
    <mergeCell ref="H151:H153"/>
    <mergeCell ref="AC148:AC150"/>
    <mergeCell ref="AD148:AD150"/>
    <mergeCell ref="AE148:AE150"/>
    <mergeCell ref="AF148:AF150"/>
    <mergeCell ref="AG148:AG150"/>
    <mergeCell ref="AH148:AH150"/>
    <mergeCell ref="W148:W150"/>
    <mergeCell ref="X148:X150"/>
    <mergeCell ref="Y148:Y150"/>
    <mergeCell ref="Z148:Z150"/>
    <mergeCell ref="AA148:AA150"/>
    <mergeCell ref="AB148:AB150"/>
    <mergeCell ref="Q148:Q150"/>
    <mergeCell ref="R148:R150"/>
    <mergeCell ref="S148:S150"/>
    <mergeCell ref="T148:T150"/>
    <mergeCell ref="U148:U150"/>
    <mergeCell ref="V148:V150"/>
    <mergeCell ref="K148:K150"/>
    <mergeCell ref="L148:L150"/>
    <mergeCell ref="Y145:Y147"/>
    <mergeCell ref="Z145:Z147"/>
    <mergeCell ref="AA145:AA147"/>
    <mergeCell ref="AB145:AB147"/>
    <mergeCell ref="AC145:AC147"/>
    <mergeCell ref="AD145:AD147"/>
    <mergeCell ref="S145:S147"/>
    <mergeCell ref="T145:T147"/>
    <mergeCell ref="U145:U147"/>
    <mergeCell ref="V145:V147"/>
    <mergeCell ref="W145:W147"/>
    <mergeCell ref="X145:X147"/>
    <mergeCell ref="P145:P147"/>
    <mergeCell ref="Q145:Q147"/>
    <mergeCell ref="R145:R147"/>
    <mergeCell ref="G145:G147"/>
    <mergeCell ref="H145:H147"/>
    <mergeCell ref="M148:M150"/>
    <mergeCell ref="N148:N150"/>
    <mergeCell ref="O148:O150"/>
    <mergeCell ref="P148:P150"/>
    <mergeCell ref="AK145:AK147"/>
    <mergeCell ref="A145:A147"/>
    <mergeCell ref="B145:B147"/>
    <mergeCell ref="D145:D147"/>
    <mergeCell ref="E145:E147"/>
    <mergeCell ref="F145:F147"/>
    <mergeCell ref="AA143:AA144"/>
    <mergeCell ref="AB143:AB144"/>
    <mergeCell ref="AC143:AC144"/>
    <mergeCell ref="AD143:AD144"/>
    <mergeCell ref="AE143:AE144"/>
    <mergeCell ref="AF143:AF144"/>
    <mergeCell ref="U143:U144"/>
    <mergeCell ref="V143:V144"/>
    <mergeCell ref="W143:W144"/>
    <mergeCell ref="X143:X144"/>
    <mergeCell ref="Y143:Y144"/>
    <mergeCell ref="Z143:Z144"/>
    <mergeCell ref="O143:O144"/>
    <mergeCell ref="A148:A150"/>
    <mergeCell ref="B148:B150"/>
    <mergeCell ref="D148:D150"/>
    <mergeCell ref="E148:E150"/>
    <mergeCell ref="F148:F150"/>
    <mergeCell ref="G148:G150"/>
    <mergeCell ref="H148:H150"/>
    <mergeCell ref="I148:I150"/>
    <mergeCell ref="J148:J150"/>
    <mergeCell ref="P143:P144"/>
    <mergeCell ref="Q143:Q144"/>
    <mergeCell ref="R143:R144"/>
    <mergeCell ref="S143:S144"/>
    <mergeCell ref="T143:T144"/>
    <mergeCell ref="I143:I144"/>
    <mergeCell ref="J143:J144"/>
    <mergeCell ref="K143:K144"/>
    <mergeCell ref="L143:L144"/>
    <mergeCell ref="M143:M144"/>
    <mergeCell ref="N143:N144"/>
    <mergeCell ref="M145:M147"/>
    <mergeCell ref="N145:N147"/>
    <mergeCell ref="O145:O147"/>
    <mergeCell ref="AI141:AI142"/>
    <mergeCell ref="AJ141:AJ142"/>
    <mergeCell ref="AK141:AK142"/>
    <mergeCell ref="I145:I147"/>
    <mergeCell ref="J145:J147"/>
    <mergeCell ref="K145:K147"/>
    <mergeCell ref="L145:L147"/>
    <mergeCell ref="AG143:AG144"/>
    <mergeCell ref="AH143:AH144"/>
    <mergeCell ref="AI143:AI144"/>
    <mergeCell ref="AJ143:AJ144"/>
    <mergeCell ref="AK143:AK144"/>
    <mergeCell ref="AE145:AE147"/>
    <mergeCell ref="AF145:AF147"/>
    <mergeCell ref="AG145:AG147"/>
    <mergeCell ref="AH145:AH147"/>
    <mergeCell ref="AI145:AI147"/>
    <mergeCell ref="AJ145:AJ147"/>
    <mergeCell ref="A143:A144"/>
    <mergeCell ref="B143:B144"/>
    <mergeCell ref="D143:D144"/>
    <mergeCell ref="E143:E144"/>
    <mergeCell ref="F143:F144"/>
    <mergeCell ref="G143:G144"/>
    <mergeCell ref="H143:H144"/>
    <mergeCell ref="AC141:AC142"/>
    <mergeCell ref="AD141:AD142"/>
    <mergeCell ref="AE141:AE142"/>
    <mergeCell ref="AF141:AF142"/>
    <mergeCell ref="AG141:AG142"/>
    <mergeCell ref="AH141:AH142"/>
    <mergeCell ref="W141:W142"/>
    <mergeCell ref="X141:X142"/>
    <mergeCell ref="Y141:Y142"/>
    <mergeCell ref="Z141:Z142"/>
    <mergeCell ref="AA141:AA142"/>
    <mergeCell ref="AB141:AB142"/>
    <mergeCell ref="Q141:Q142"/>
    <mergeCell ref="R141:R142"/>
    <mergeCell ref="S141:S142"/>
    <mergeCell ref="T141:T142"/>
    <mergeCell ref="U141:U142"/>
    <mergeCell ref="V141:V142"/>
    <mergeCell ref="K141:K142"/>
    <mergeCell ref="L141:L142"/>
    <mergeCell ref="A141:A142"/>
    <mergeCell ref="B141:B142"/>
    <mergeCell ref="D141:D142"/>
    <mergeCell ref="E141:E142"/>
    <mergeCell ref="F141:F142"/>
    <mergeCell ref="G141:G142"/>
    <mergeCell ref="H141:H142"/>
    <mergeCell ref="I141:I142"/>
    <mergeCell ref="J141:J142"/>
    <mergeCell ref="AE139:AE140"/>
    <mergeCell ref="AF139:AF140"/>
    <mergeCell ref="AG139:AG140"/>
    <mergeCell ref="AH139:AH140"/>
    <mergeCell ref="AI139:AI140"/>
    <mergeCell ref="AJ139:AJ140"/>
    <mergeCell ref="Y139:Y140"/>
    <mergeCell ref="Z139:Z140"/>
    <mergeCell ref="AA139:AA140"/>
    <mergeCell ref="AB139:AB140"/>
    <mergeCell ref="AC139:AC140"/>
    <mergeCell ref="AD139:AD140"/>
    <mergeCell ref="S139:S140"/>
    <mergeCell ref="T139:T140"/>
    <mergeCell ref="U139:U140"/>
    <mergeCell ref="V139:V140"/>
    <mergeCell ref="W139:W140"/>
    <mergeCell ref="X139:X140"/>
    <mergeCell ref="P139:P140"/>
    <mergeCell ref="Q139:Q140"/>
    <mergeCell ref="R139:R140"/>
    <mergeCell ref="G139:G140"/>
    <mergeCell ref="H139:H140"/>
    <mergeCell ref="I139:I140"/>
    <mergeCell ref="J139:J140"/>
    <mergeCell ref="K139:K140"/>
    <mergeCell ref="L139:L140"/>
    <mergeCell ref="AG136:AG138"/>
    <mergeCell ref="AH136:AH138"/>
    <mergeCell ref="AI136:AI138"/>
    <mergeCell ref="AJ136:AJ138"/>
    <mergeCell ref="AK136:AK138"/>
    <mergeCell ref="M141:M142"/>
    <mergeCell ref="N141:N142"/>
    <mergeCell ref="O141:O142"/>
    <mergeCell ref="P141:P142"/>
    <mergeCell ref="AK139:AK140"/>
    <mergeCell ref="A139:A140"/>
    <mergeCell ref="B139:B140"/>
    <mergeCell ref="D139:D140"/>
    <mergeCell ref="E139:E140"/>
    <mergeCell ref="F139:F140"/>
    <mergeCell ref="AA136:AA138"/>
    <mergeCell ref="AB136:AB138"/>
    <mergeCell ref="AC136:AC138"/>
    <mergeCell ref="AD136:AD138"/>
    <mergeCell ref="AE136:AE138"/>
    <mergeCell ref="AF136:AF138"/>
    <mergeCell ref="U136:U138"/>
    <mergeCell ref="V136:V138"/>
    <mergeCell ref="W136:W138"/>
    <mergeCell ref="X136:X138"/>
    <mergeCell ref="Y136:Y138"/>
    <mergeCell ref="Z136:Z138"/>
    <mergeCell ref="O136:O138"/>
    <mergeCell ref="P136:P138"/>
    <mergeCell ref="Q136:Q138"/>
    <mergeCell ref="R136:R138"/>
    <mergeCell ref="S136:S138"/>
    <mergeCell ref="T136:T138"/>
    <mergeCell ref="I136:I138"/>
    <mergeCell ref="J136:J138"/>
    <mergeCell ref="K136:K138"/>
    <mergeCell ref="L136:L138"/>
    <mergeCell ref="M136:M138"/>
    <mergeCell ref="N136:N138"/>
    <mergeCell ref="M139:M140"/>
    <mergeCell ref="N139:N140"/>
    <mergeCell ref="O139:O140"/>
    <mergeCell ref="AI134:AI135"/>
    <mergeCell ref="AJ134:AJ135"/>
    <mergeCell ref="AK134:AK135"/>
    <mergeCell ref="A136:A138"/>
    <mergeCell ref="B136:B138"/>
    <mergeCell ref="D136:D138"/>
    <mergeCell ref="E136:E138"/>
    <mergeCell ref="F136:F138"/>
    <mergeCell ref="G136:G138"/>
    <mergeCell ref="H136:H138"/>
    <mergeCell ref="AC134:AC135"/>
    <mergeCell ref="AD134:AD135"/>
    <mergeCell ref="AE134:AE135"/>
    <mergeCell ref="AF134:AF135"/>
    <mergeCell ref="AG134:AG135"/>
    <mergeCell ref="AH134:AH135"/>
    <mergeCell ref="W134:W135"/>
    <mergeCell ref="X134:X135"/>
    <mergeCell ref="Y134:Y135"/>
    <mergeCell ref="Z134:Z135"/>
    <mergeCell ref="AA134:AA135"/>
    <mergeCell ref="AB134:AB135"/>
    <mergeCell ref="A134:A135"/>
    <mergeCell ref="B134:B135"/>
    <mergeCell ref="D134:D135"/>
    <mergeCell ref="E134:E135"/>
    <mergeCell ref="F134:F135"/>
    <mergeCell ref="G134:G135"/>
    <mergeCell ref="H134:H135"/>
    <mergeCell ref="I134:I135"/>
    <mergeCell ref="J134:J135"/>
    <mergeCell ref="AE130:AE133"/>
    <mergeCell ref="AF130:AF133"/>
    <mergeCell ref="AG130:AG133"/>
    <mergeCell ref="AH130:AH133"/>
    <mergeCell ref="AI130:AI133"/>
    <mergeCell ref="AJ130:AJ133"/>
    <mergeCell ref="Y130:Y133"/>
    <mergeCell ref="Z130:Z133"/>
    <mergeCell ref="AA130:AA133"/>
    <mergeCell ref="AB130:AB133"/>
    <mergeCell ref="G130:G133"/>
    <mergeCell ref="H130:H133"/>
    <mergeCell ref="I130:I133"/>
    <mergeCell ref="J130:J133"/>
    <mergeCell ref="K130:K133"/>
    <mergeCell ref="L130:L133"/>
    <mergeCell ref="Q134:Q135"/>
    <mergeCell ref="R134:R135"/>
    <mergeCell ref="S134:S135"/>
    <mergeCell ref="T134:T135"/>
    <mergeCell ref="U134:U135"/>
    <mergeCell ref="V134:V135"/>
    <mergeCell ref="K134:K135"/>
    <mergeCell ref="L134:L135"/>
    <mergeCell ref="M134:M135"/>
    <mergeCell ref="N134:N135"/>
    <mergeCell ref="O134:O135"/>
    <mergeCell ref="P134:P135"/>
    <mergeCell ref="I127:I129"/>
    <mergeCell ref="J127:J129"/>
    <mergeCell ref="K127:K129"/>
    <mergeCell ref="L127:L129"/>
    <mergeCell ref="AC130:AC133"/>
    <mergeCell ref="AD130:AD133"/>
    <mergeCell ref="S130:S133"/>
    <mergeCell ref="T130:T133"/>
    <mergeCell ref="U130:U133"/>
    <mergeCell ref="V130:V133"/>
    <mergeCell ref="W130:W133"/>
    <mergeCell ref="X130:X133"/>
    <mergeCell ref="M130:M133"/>
    <mergeCell ref="N130:N133"/>
    <mergeCell ref="O130:O133"/>
    <mergeCell ref="P130:P133"/>
    <mergeCell ref="Q130:Q133"/>
    <mergeCell ref="R130:R133"/>
    <mergeCell ref="M127:M129"/>
    <mergeCell ref="N127:N129"/>
    <mergeCell ref="AG127:AG129"/>
    <mergeCell ref="AH127:AH129"/>
    <mergeCell ref="AI127:AI129"/>
    <mergeCell ref="AJ127:AJ129"/>
    <mergeCell ref="AK127:AK129"/>
    <mergeCell ref="A130:A133"/>
    <mergeCell ref="B130:B133"/>
    <mergeCell ref="D130:D133"/>
    <mergeCell ref="E130:E133"/>
    <mergeCell ref="F130:F133"/>
    <mergeCell ref="AA127:AA129"/>
    <mergeCell ref="AB127:AB129"/>
    <mergeCell ref="AC127:AC129"/>
    <mergeCell ref="AD127:AD129"/>
    <mergeCell ref="AE127:AE129"/>
    <mergeCell ref="AF127:AF129"/>
    <mergeCell ref="U127:U129"/>
    <mergeCell ref="V127:V129"/>
    <mergeCell ref="W127:W129"/>
    <mergeCell ref="X127:X129"/>
    <mergeCell ref="Y127:Y129"/>
    <mergeCell ref="Z127:Z129"/>
    <mergeCell ref="O127:O129"/>
    <mergeCell ref="P127:P129"/>
    <mergeCell ref="Q127:Q129"/>
    <mergeCell ref="R127:R129"/>
    <mergeCell ref="S127:S129"/>
    <mergeCell ref="T127:T129"/>
    <mergeCell ref="AK130:AK133"/>
    <mergeCell ref="AI123:AI126"/>
    <mergeCell ref="AJ123:AJ126"/>
    <mergeCell ref="AK123:AK126"/>
    <mergeCell ref="A127:A129"/>
    <mergeCell ref="B127:B129"/>
    <mergeCell ref="D127:D129"/>
    <mergeCell ref="E127:E129"/>
    <mergeCell ref="F127:F129"/>
    <mergeCell ref="G127:G129"/>
    <mergeCell ref="H127:H129"/>
    <mergeCell ref="AC123:AC126"/>
    <mergeCell ref="AD123:AD126"/>
    <mergeCell ref="AE123:AE126"/>
    <mergeCell ref="AF123:AF126"/>
    <mergeCell ref="AG123:AG126"/>
    <mergeCell ref="AH123:AH126"/>
    <mergeCell ref="W123:W126"/>
    <mergeCell ref="X123:X126"/>
    <mergeCell ref="Y123:Y126"/>
    <mergeCell ref="Z123:Z126"/>
    <mergeCell ref="AA123:AA126"/>
    <mergeCell ref="AB123:AB126"/>
    <mergeCell ref="Q123:Q126"/>
    <mergeCell ref="R123:R126"/>
    <mergeCell ref="S123:S126"/>
    <mergeCell ref="T123:T126"/>
    <mergeCell ref="A123:A126"/>
    <mergeCell ref="B123:B126"/>
    <mergeCell ref="U123:U126"/>
    <mergeCell ref="V123:V126"/>
    <mergeCell ref="K123:K126"/>
    <mergeCell ref="L123:L126"/>
    <mergeCell ref="AK119:AK122"/>
    <mergeCell ref="A119:A122"/>
    <mergeCell ref="B119:B122"/>
    <mergeCell ref="D119:D122"/>
    <mergeCell ref="E119:E122"/>
    <mergeCell ref="F119:F122"/>
    <mergeCell ref="AA116:AA118"/>
    <mergeCell ref="AB116:AB118"/>
    <mergeCell ref="AC116:AC118"/>
    <mergeCell ref="AD116:AD118"/>
    <mergeCell ref="AE116:AE118"/>
    <mergeCell ref="AF116:AF118"/>
    <mergeCell ref="U116:U118"/>
    <mergeCell ref="V116:V118"/>
    <mergeCell ref="W116:W118"/>
    <mergeCell ref="X116:X118"/>
    <mergeCell ref="Y116:Y118"/>
    <mergeCell ref="Z116:Z118"/>
    <mergeCell ref="O116:O118"/>
    <mergeCell ref="Z119:Z122"/>
    <mergeCell ref="AA119:AA122"/>
    <mergeCell ref="AB119:AB122"/>
    <mergeCell ref="AC119:AC122"/>
    <mergeCell ref="AD119:AD122"/>
    <mergeCell ref="S119:S122"/>
    <mergeCell ref="T119:T122"/>
    <mergeCell ref="U119:U122"/>
    <mergeCell ref="V119:V122"/>
    <mergeCell ref="W119:W122"/>
    <mergeCell ref="X119:X122"/>
    <mergeCell ref="P119:P122"/>
    <mergeCell ref="Q119:Q122"/>
    <mergeCell ref="D123:D126"/>
    <mergeCell ref="E123:E126"/>
    <mergeCell ref="F123:F126"/>
    <mergeCell ref="G123:G126"/>
    <mergeCell ref="H123:H126"/>
    <mergeCell ref="I123:I126"/>
    <mergeCell ref="J123:J126"/>
    <mergeCell ref="Q116:Q118"/>
    <mergeCell ref="R116:R118"/>
    <mergeCell ref="S116:S118"/>
    <mergeCell ref="T116:T118"/>
    <mergeCell ref="I116:I118"/>
    <mergeCell ref="J116:J118"/>
    <mergeCell ref="K116:K118"/>
    <mergeCell ref="L116:L118"/>
    <mergeCell ref="M116:M118"/>
    <mergeCell ref="N116:N118"/>
    <mergeCell ref="M119:M122"/>
    <mergeCell ref="N119:N122"/>
    <mergeCell ref="O119:O122"/>
    <mergeCell ref="P116:P118"/>
    <mergeCell ref="M123:M126"/>
    <mergeCell ref="N123:N126"/>
    <mergeCell ref="O123:O126"/>
    <mergeCell ref="P123:P126"/>
    <mergeCell ref="A116:A118"/>
    <mergeCell ref="B116:B118"/>
    <mergeCell ref="D116:D118"/>
    <mergeCell ref="E116:E118"/>
    <mergeCell ref="F116:F118"/>
    <mergeCell ref="G116:G118"/>
    <mergeCell ref="H116:H118"/>
    <mergeCell ref="R119:R122"/>
    <mergeCell ref="G119:G122"/>
    <mergeCell ref="H119:H122"/>
    <mergeCell ref="AI111:AI115"/>
    <mergeCell ref="AJ111:AJ115"/>
    <mergeCell ref="AK111:AK115"/>
    <mergeCell ref="I119:I122"/>
    <mergeCell ref="J119:J122"/>
    <mergeCell ref="K119:K122"/>
    <mergeCell ref="L119:L122"/>
    <mergeCell ref="AG116:AG118"/>
    <mergeCell ref="AH116:AH118"/>
    <mergeCell ref="AI116:AI118"/>
    <mergeCell ref="AJ116:AJ118"/>
    <mergeCell ref="AK116:AK118"/>
    <mergeCell ref="AE119:AE122"/>
    <mergeCell ref="AF119:AF122"/>
    <mergeCell ref="AG119:AG122"/>
    <mergeCell ref="AH119:AH122"/>
    <mergeCell ref="AI119:AI122"/>
    <mergeCell ref="AJ119:AJ122"/>
    <mergeCell ref="Y119:Y122"/>
    <mergeCell ref="AC111:AC115"/>
    <mergeCell ref="AD111:AD115"/>
    <mergeCell ref="AE111:AE115"/>
    <mergeCell ref="AF111:AF115"/>
    <mergeCell ref="AG111:AG115"/>
    <mergeCell ref="AH111:AH115"/>
    <mergeCell ref="W111:W115"/>
    <mergeCell ref="X111:X115"/>
    <mergeCell ref="Y111:Y115"/>
    <mergeCell ref="Z111:Z115"/>
    <mergeCell ref="AA111:AA115"/>
    <mergeCell ref="AB111:AB115"/>
    <mergeCell ref="Q111:Q115"/>
    <mergeCell ref="R111:R115"/>
    <mergeCell ref="S111:S115"/>
    <mergeCell ref="T111:T115"/>
    <mergeCell ref="U111:U115"/>
    <mergeCell ref="V111:V115"/>
    <mergeCell ref="K111:K115"/>
    <mergeCell ref="L111:L115"/>
    <mergeCell ref="M111:M115"/>
    <mergeCell ref="N111:N115"/>
    <mergeCell ref="O111:O115"/>
    <mergeCell ref="P111:P115"/>
    <mergeCell ref="AJ106:AJ110"/>
    <mergeCell ref="AK106:AK110"/>
    <mergeCell ref="A111:A115"/>
    <mergeCell ref="B111:B115"/>
    <mergeCell ref="E111:E115"/>
    <mergeCell ref="F111:F115"/>
    <mergeCell ref="G111:G115"/>
    <mergeCell ref="H111:H115"/>
    <mergeCell ref="I111:I115"/>
    <mergeCell ref="J111:J115"/>
    <mergeCell ref="AD106:AD110"/>
    <mergeCell ref="AE106:AE110"/>
    <mergeCell ref="AF106:AF110"/>
    <mergeCell ref="AG106:AG110"/>
    <mergeCell ref="AH106:AH110"/>
    <mergeCell ref="AI106:AI110"/>
    <mergeCell ref="X106:X110"/>
    <mergeCell ref="Y106:Y110"/>
    <mergeCell ref="Z106:Z110"/>
    <mergeCell ref="AA106:AA110"/>
    <mergeCell ref="AB106:AB110"/>
    <mergeCell ref="AC106:AC110"/>
    <mergeCell ref="R106:R110"/>
    <mergeCell ref="S106:S110"/>
    <mergeCell ref="T106:T110"/>
    <mergeCell ref="U106:U110"/>
    <mergeCell ref="V106:V110"/>
    <mergeCell ref="W106:W110"/>
    <mergeCell ref="L106:L110"/>
    <mergeCell ref="M106:M110"/>
    <mergeCell ref="N106:N110"/>
    <mergeCell ref="O106:O110"/>
    <mergeCell ref="P106:P110"/>
    <mergeCell ref="Q106:Q110"/>
    <mergeCell ref="AK100:AK105"/>
    <mergeCell ref="A106:A110"/>
    <mergeCell ref="B106:B110"/>
    <mergeCell ref="E106:E110"/>
    <mergeCell ref="F106:F110"/>
    <mergeCell ref="G106:G110"/>
    <mergeCell ref="H106:H110"/>
    <mergeCell ref="I106:I110"/>
    <mergeCell ref="J106:J110"/>
    <mergeCell ref="K106:K110"/>
    <mergeCell ref="AE100:AE105"/>
    <mergeCell ref="AF100:AF105"/>
    <mergeCell ref="AG100:AG105"/>
    <mergeCell ref="AH100:AH105"/>
    <mergeCell ref="AI100:AI105"/>
    <mergeCell ref="AJ100:AJ105"/>
    <mergeCell ref="Y100:Y105"/>
    <mergeCell ref="Z100:Z105"/>
    <mergeCell ref="AA100:AA105"/>
    <mergeCell ref="AB100:AB105"/>
    <mergeCell ref="AC100:AC105"/>
    <mergeCell ref="AD100:AD105"/>
    <mergeCell ref="S100:S105"/>
    <mergeCell ref="T100:T105"/>
    <mergeCell ref="U100:U105"/>
    <mergeCell ref="V100:V105"/>
    <mergeCell ref="W100:W105"/>
    <mergeCell ref="X100:X105"/>
    <mergeCell ref="M100:M105"/>
    <mergeCell ref="N100:N105"/>
    <mergeCell ref="O100:O105"/>
    <mergeCell ref="P100:P105"/>
    <mergeCell ref="Q100:Q105"/>
    <mergeCell ref="R100:R105"/>
    <mergeCell ref="G100:G105"/>
    <mergeCell ref="H100:H105"/>
    <mergeCell ref="I100:I105"/>
    <mergeCell ref="J100:J105"/>
    <mergeCell ref="K100:K105"/>
    <mergeCell ref="L100:L105"/>
    <mergeCell ref="AG96:AG99"/>
    <mergeCell ref="AH96:AH99"/>
    <mergeCell ref="AI96:AI99"/>
    <mergeCell ref="AJ96:AJ99"/>
    <mergeCell ref="AK96:AK99"/>
    <mergeCell ref="A100:A105"/>
    <mergeCell ref="B100:B105"/>
    <mergeCell ref="D100:D105"/>
    <mergeCell ref="E100:E105"/>
    <mergeCell ref="F100:F105"/>
    <mergeCell ref="AA96:AA99"/>
    <mergeCell ref="AB96:AB99"/>
    <mergeCell ref="AC96:AC99"/>
    <mergeCell ref="AD96:AD99"/>
    <mergeCell ref="AE96:AE99"/>
    <mergeCell ref="AF96:AF99"/>
    <mergeCell ref="U96:U99"/>
    <mergeCell ref="V96:V99"/>
    <mergeCell ref="W96:W99"/>
    <mergeCell ref="X96:X99"/>
    <mergeCell ref="Y96:Y99"/>
    <mergeCell ref="Z96:Z99"/>
    <mergeCell ref="O96:O99"/>
    <mergeCell ref="P96:P99"/>
    <mergeCell ref="Q96:Q99"/>
    <mergeCell ref="R96:R99"/>
    <mergeCell ref="S96:S99"/>
    <mergeCell ref="T96:T99"/>
    <mergeCell ref="I96:I99"/>
    <mergeCell ref="J96:J99"/>
    <mergeCell ref="K96:K99"/>
    <mergeCell ref="L96:L99"/>
    <mergeCell ref="M96:M99"/>
    <mergeCell ref="N96:N99"/>
    <mergeCell ref="A96:A99"/>
    <mergeCell ref="B96:B99"/>
    <mergeCell ref="E96:E99"/>
    <mergeCell ref="F96:F99"/>
    <mergeCell ref="G96:G99"/>
    <mergeCell ref="H96:H99"/>
    <mergeCell ref="AF93:AF95"/>
    <mergeCell ref="AG93:AG95"/>
    <mergeCell ref="AH93:AH95"/>
    <mergeCell ref="AI93:AI95"/>
    <mergeCell ref="AJ93:AJ95"/>
    <mergeCell ref="AK93:AK95"/>
    <mergeCell ref="Z93:Z95"/>
    <mergeCell ref="AA93:AA95"/>
    <mergeCell ref="AB93:AB95"/>
    <mergeCell ref="AC93:AC95"/>
    <mergeCell ref="AD93:AD95"/>
    <mergeCell ref="AE93:AE95"/>
    <mergeCell ref="T93:T95"/>
    <mergeCell ref="U93:U95"/>
    <mergeCell ref="V93:V95"/>
    <mergeCell ref="W93:W95"/>
    <mergeCell ref="X93:X95"/>
    <mergeCell ref="Y93:Y95"/>
    <mergeCell ref="N93:N95"/>
    <mergeCell ref="O93:O95"/>
    <mergeCell ref="P93:P95"/>
    <mergeCell ref="Q93:Q95"/>
    <mergeCell ref="R93:R95"/>
    <mergeCell ref="S93:S95"/>
    <mergeCell ref="H93:H95"/>
    <mergeCell ref="I93:I95"/>
    <mergeCell ref="J93:J95"/>
    <mergeCell ref="K93:K95"/>
    <mergeCell ref="L93:L95"/>
    <mergeCell ref="M93:M95"/>
    <mergeCell ref="AH91:AH92"/>
    <mergeCell ref="AI91:AI92"/>
    <mergeCell ref="AJ91:AJ92"/>
    <mergeCell ref="AK91:AK92"/>
    <mergeCell ref="A93:A95"/>
    <mergeCell ref="B93:B95"/>
    <mergeCell ref="D93:D95"/>
    <mergeCell ref="E93:E95"/>
    <mergeCell ref="F93:F95"/>
    <mergeCell ref="G93:G95"/>
    <mergeCell ref="AB91:AB92"/>
    <mergeCell ref="AC91:AC92"/>
    <mergeCell ref="AD91:AD92"/>
    <mergeCell ref="AE91:AE92"/>
    <mergeCell ref="AF91:AF92"/>
    <mergeCell ref="AG91:AG92"/>
    <mergeCell ref="V91:V92"/>
    <mergeCell ref="W91:W92"/>
    <mergeCell ref="X91:X92"/>
    <mergeCell ref="Y91:Y92"/>
    <mergeCell ref="Z91:Z92"/>
    <mergeCell ref="AA91:AA92"/>
    <mergeCell ref="P91:P92"/>
    <mergeCell ref="Q91:Q92"/>
    <mergeCell ref="R91:R92"/>
    <mergeCell ref="S91:S92"/>
    <mergeCell ref="T91:T92"/>
    <mergeCell ref="U91:U92"/>
    <mergeCell ref="J91:J92"/>
    <mergeCell ref="K91:K92"/>
    <mergeCell ref="L91:L92"/>
    <mergeCell ref="M91:M92"/>
    <mergeCell ref="N91:N92"/>
    <mergeCell ref="O91:O92"/>
    <mergeCell ref="AJ87:AJ90"/>
    <mergeCell ref="AK87:AK90"/>
    <mergeCell ref="A91:A92"/>
    <mergeCell ref="B91:B92"/>
    <mergeCell ref="D91:D92"/>
    <mergeCell ref="E91:E92"/>
    <mergeCell ref="F91:F92"/>
    <mergeCell ref="G91:G92"/>
    <mergeCell ref="H91:H92"/>
    <mergeCell ref="I91:I92"/>
    <mergeCell ref="AD87:AD90"/>
    <mergeCell ref="AE87:AE90"/>
    <mergeCell ref="AF87:AF90"/>
    <mergeCell ref="AG87:AG90"/>
    <mergeCell ref="AH87:AH90"/>
    <mergeCell ref="AI87:AI90"/>
    <mergeCell ref="X87:X90"/>
    <mergeCell ref="Y87:Y90"/>
    <mergeCell ref="Z87:Z90"/>
    <mergeCell ref="AA87:AA90"/>
    <mergeCell ref="AB87:AB90"/>
    <mergeCell ref="AC87:AC90"/>
    <mergeCell ref="R87:R90"/>
    <mergeCell ref="S87:S90"/>
    <mergeCell ref="AK85:AK86"/>
    <mergeCell ref="R85:R86"/>
    <mergeCell ref="A87:A90"/>
    <mergeCell ref="B87:B90"/>
    <mergeCell ref="E87:E90"/>
    <mergeCell ref="F87:F90"/>
    <mergeCell ref="G87:G90"/>
    <mergeCell ref="H87:H90"/>
    <mergeCell ref="I87:I90"/>
    <mergeCell ref="J87:J90"/>
    <mergeCell ref="K87:K90"/>
    <mergeCell ref="AE85:AE86"/>
    <mergeCell ref="AF85:AF86"/>
    <mergeCell ref="AG85:AG86"/>
    <mergeCell ref="AH85:AH86"/>
    <mergeCell ref="AI85:AI86"/>
    <mergeCell ref="AJ85:AJ86"/>
    <mergeCell ref="Y85:Y86"/>
    <mergeCell ref="Z85:Z86"/>
    <mergeCell ref="AA85:AA86"/>
    <mergeCell ref="AB85:AB86"/>
    <mergeCell ref="AC85:AC86"/>
    <mergeCell ref="T85:T86"/>
    <mergeCell ref="U85:U86"/>
    <mergeCell ref="V85:V86"/>
    <mergeCell ref="W85:W86"/>
    <mergeCell ref="X85:X86"/>
    <mergeCell ref="M85:M86"/>
    <mergeCell ref="N85:N86"/>
    <mergeCell ref="O85:O86"/>
    <mergeCell ref="P85:P86"/>
    <mergeCell ref="Q85:Q86"/>
    <mergeCell ref="G85:G86"/>
    <mergeCell ref="H85:H86"/>
    <mergeCell ref="I85:I86"/>
    <mergeCell ref="J85:J86"/>
    <mergeCell ref="K85:K86"/>
    <mergeCell ref="L85:L86"/>
    <mergeCell ref="T87:T90"/>
    <mergeCell ref="U87:U90"/>
    <mergeCell ref="V87:V90"/>
    <mergeCell ref="W87:W90"/>
    <mergeCell ref="L87:L90"/>
    <mergeCell ref="M87:M90"/>
    <mergeCell ref="N87:N90"/>
    <mergeCell ref="O87:O90"/>
    <mergeCell ref="P87:P90"/>
    <mergeCell ref="Q87:Q90"/>
    <mergeCell ref="AI82:AI84"/>
    <mergeCell ref="AJ82:AJ84"/>
    <mergeCell ref="AK82:AK84"/>
    <mergeCell ref="A85:A86"/>
    <mergeCell ref="B85:B86"/>
    <mergeCell ref="D85:D86"/>
    <mergeCell ref="E85:E86"/>
    <mergeCell ref="F85:F86"/>
    <mergeCell ref="AA82:AA84"/>
    <mergeCell ref="AB82:AB84"/>
    <mergeCell ref="AC82:AC84"/>
    <mergeCell ref="AD82:AD84"/>
    <mergeCell ref="AE82:AE84"/>
    <mergeCell ref="AF82:AF84"/>
    <mergeCell ref="U82:U84"/>
    <mergeCell ref="V82:V84"/>
    <mergeCell ref="W82:W84"/>
    <mergeCell ref="X82:X84"/>
    <mergeCell ref="Y82:Y84"/>
    <mergeCell ref="Z82:Z84"/>
    <mergeCell ref="O82:O84"/>
    <mergeCell ref="P82:P84"/>
    <mergeCell ref="Q82:Q84"/>
    <mergeCell ref="R82:R84"/>
    <mergeCell ref="S82:S84"/>
    <mergeCell ref="T82:T84"/>
    <mergeCell ref="I82:I84"/>
    <mergeCell ref="J82:J84"/>
    <mergeCell ref="K82:K84"/>
    <mergeCell ref="L82:L84"/>
    <mergeCell ref="AD85:AD86"/>
    <mergeCell ref="S85:S86"/>
    <mergeCell ref="M82:M84"/>
    <mergeCell ref="N82:N84"/>
    <mergeCell ref="A82:A84"/>
    <mergeCell ref="B82:B84"/>
    <mergeCell ref="E82:E84"/>
    <mergeCell ref="F82:F84"/>
    <mergeCell ref="G82:G84"/>
    <mergeCell ref="H82:H84"/>
    <mergeCell ref="AF78:AF81"/>
    <mergeCell ref="AG78:AG81"/>
    <mergeCell ref="AH78:AH81"/>
    <mergeCell ref="H78:H81"/>
    <mergeCell ref="I78:I81"/>
    <mergeCell ref="J78:J81"/>
    <mergeCell ref="K78:K81"/>
    <mergeCell ref="L78:L81"/>
    <mergeCell ref="M78:M81"/>
    <mergeCell ref="A78:A81"/>
    <mergeCell ref="B78:B81"/>
    <mergeCell ref="D78:D81"/>
    <mergeCell ref="E78:E81"/>
    <mergeCell ref="F78:F81"/>
    <mergeCell ref="G78:G81"/>
    <mergeCell ref="AG82:AG84"/>
    <mergeCell ref="AH82:AH84"/>
    <mergeCell ref="AI78:AI81"/>
    <mergeCell ref="AJ78:AJ81"/>
    <mergeCell ref="AK78:AK81"/>
    <mergeCell ref="Z78:Z81"/>
    <mergeCell ref="AA78:AA81"/>
    <mergeCell ref="AB78:AB81"/>
    <mergeCell ref="AC78:AC81"/>
    <mergeCell ref="AD78:AD81"/>
    <mergeCell ref="AE78:AE81"/>
    <mergeCell ref="T78:T81"/>
    <mergeCell ref="U78:U81"/>
    <mergeCell ref="V78:V81"/>
    <mergeCell ref="W78:W81"/>
    <mergeCell ref="X78:X81"/>
    <mergeCell ref="Y78:Y81"/>
    <mergeCell ref="N78:N81"/>
    <mergeCell ref="O78:O81"/>
    <mergeCell ref="P78:P81"/>
    <mergeCell ref="Q78:Q81"/>
    <mergeCell ref="R78:R81"/>
    <mergeCell ref="S78:S81"/>
    <mergeCell ref="AF74:AF77"/>
    <mergeCell ref="AG74:AG77"/>
    <mergeCell ref="AH74:AH77"/>
    <mergeCell ref="AI74:AI77"/>
    <mergeCell ref="AJ74:AJ77"/>
    <mergeCell ref="AK74:AK77"/>
    <mergeCell ref="Z74:Z77"/>
    <mergeCell ref="AA74:AA77"/>
    <mergeCell ref="AB74:AB77"/>
    <mergeCell ref="AC74:AC77"/>
    <mergeCell ref="AD74:AD77"/>
    <mergeCell ref="AE74:AE77"/>
    <mergeCell ref="T74:T77"/>
    <mergeCell ref="U74:U77"/>
    <mergeCell ref="V74:V77"/>
    <mergeCell ref="W74:W77"/>
    <mergeCell ref="X74:X77"/>
    <mergeCell ref="Y74:Y77"/>
    <mergeCell ref="N74:N77"/>
    <mergeCell ref="O74:O77"/>
    <mergeCell ref="P74:P77"/>
    <mergeCell ref="Q74:Q77"/>
    <mergeCell ref="R74:R77"/>
    <mergeCell ref="S74:S77"/>
    <mergeCell ref="H74:H77"/>
    <mergeCell ref="I74:I77"/>
    <mergeCell ref="J74:J77"/>
    <mergeCell ref="K74:K77"/>
    <mergeCell ref="L74:L77"/>
    <mergeCell ref="M74:M77"/>
    <mergeCell ref="A74:A77"/>
    <mergeCell ref="B74:B77"/>
    <mergeCell ref="D74:D77"/>
    <mergeCell ref="E74:E77"/>
    <mergeCell ref="F74:F77"/>
    <mergeCell ref="G74:G77"/>
    <mergeCell ref="AF72:AF73"/>
    <mergeCell ref="AG72:AG73"/>
    <mergeCell ref="AH72:AH73"/>
    <mergeCell ref="H72:H73"/>
    <mergeCell ref="I72:I73"/>
    <mergeCell ref="J72:J73"/>
    <mergeCell ref="K72:K73"/>
    <mergeCell ref="L72:L73"/>
    <mergeCell ref="M72:M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N72:N73"/>
    <mergeCell ref="O72:O73"/>
    <mergeCell ref="P72:P73"/>
    <mergeCell ref="Q72:Q73"/>
    <mergeCell ref="R72:R73"/>
    <mergeCell ref="S72:S73"/>
    <mergeCell ref="AG70:AG71"/>
    <mergeCell ref="AH70:AH71"/>
    <mergeCell ref="AI70:AI71"/>
    <mergeCell ref="AJ70:AJ71"/>
    <mergeCell ref="AK70:AK71"/>
    <mergeCell ref="A72:A73"/>
    <mergeCell ref="B72:B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Q70:Q71"/>
    <mergeCell ref="R70:R71"/>
    <mergeCell ref="S70:S71"/>
    <mergeCell ref="T70:T71"/>
    <mergeCell ref="I70:I71"/>
    <mergeCell ref="J70:J71"/>
    <mergeCell ref="K70:K71"/>
    <mergeCell ref="L70:L71"/>
    <mergeCell ref="M70:M71"/>
    <mergeCell ref="N70:N71"/>
    <mergeCell ref="AH68:AH69"/>
    <mergeCell ref="AI68:AI69"/>
    <mergeCell ref="AJ68:AJ69"/>
    <mergeCell ref="AK68:AK69"/>
    <mergeCell ref="A70:A71"/>
    <mergeCell ref="B70:B71"/>
    <mergeCell ref="E70:E71"/>
    <mergeCell ref="F70:F71"/>
    <mergeCell ref="G70:G71"/>
    <mergeCell ref="H70:H71"/>
    <mergeCell ref="AB68:AB69"/>
    <mergeCell ref="AC68:AC69"/>
    <mergeCell ref="AD68:AD69"/>
    <mergeCell ref="AE68:AE69"/>
    <mergeCell ref="AF68:AF69"/>
    <mergeCell ref="AG68:AG69"/>
    <mergeCell ref="V68:V69"/>
    <mergeCell ref="W68:W69"/>
    <mergeCell ref="X68:X69"/>
    <mergeCell ref="Y68:Y69"/>
    <mergeCell ref="Z68:Z69"/>
    <mergeCell ref="AA68:AA69"/>
    <mergeCell ref="P68:P69"/>
    <mergeCell ref="Q68:Q69"/>
    <mergeCell ref="R68:R69"/>
    <mergeCell ref="S68:S69"/>
    <mergeCell ref="T68:T69"/>
    <mergeCell ref="U68:U69"/>
    <mergeCell ref="J68:J69"/>
    <mergeCell ref="K68:K69"/>
    <mergeCell ref="AJ65:AJ67"/>
    <mergeCell ref="AK65:AK67"/>
    <mergeCell ref="A68:A69"/>
    <mergeCell ref="B68:B69"/>
    <mergeCell ref="C68:C69"/>
    <mergeCell ref="E68:E69"/>
    <mergeCell ref="F68:F69"/>
    <mergeCell ref="G68:G69"/>
    <mergeCell ref="H68:H69"/>
    <mergeCell ref="I68:I69"/>
    <mergeCell ref="AD65:AD67"/>
    <mergeCell ref="AE65:AE67"/>
    <mergeCell ref="AF65:AF67"/>
    <mergeCell ref="AG65:AG67"/>
    <mergeCell ref="AH65:AH67"/>
    <mergeCell ref="AI65:AI67"/>
    <mergeCell ref="X65:X67"/>
    <mergeCell ref="Y65:Y67"/>
    <mergeCell ref="Z65:Z67"/>
    <mergeCell ref="AA65:AA67"/>
    <mergeCell ref="AB65:AB67"/>
    <mergeCell ref="AC65:AC67"/>
    <mergeCell ref="R65:R67"/>
    <mergeCell ref="S65:S67"/>
    <mergeCell ref="T65:T67"/>
    <mergeCell ref="U65:U67"/>
    <mergeCell ref="V65:V67"/>
    <mergeCell ref="W65:W67"/>
    <mergeCell ref="AD62:AD64"/>
    <mergeCell ref="S62:S64"/>
    <mergeCell ref="T62:T64"/>
    <mergeCell ref="U62:U64"/>
    <mergeCell ref="V62:V64"/>
    <mergeCell ref="X62:X64"/>
    <mergeCell ref="M62:M64"/>
    <mergeCell ref="N62:N64"/>
    <mergeCell ref="O62:O64"/>
    <mergeCell ref="P62:P64"/>
    <mergeCell ref="Q62:Q64"/>
    <mergeCell ref="G62:G64"/>
    <mergeCell ref="L68:L69"/>
    <mergeCell ref="M68:M69"/>
    <mergeCell ref="N68:N69"/>
    <mergeCell ref="O68:O69"/>
    <mergeCell ref="I62:I64"/>
    <mergeCell ref="J62:J64"/>
    <mergeCell ref="K62:K64"/>
    <mergeCell ref="L62:L64"/>
    <mergeCell ref="AG58:AG60"/>
    <mergeCell ref="AH58:AH60"/>
    <mergeCell ref="AI58:AI60"/>
    <mergeCell ref="L65:L67"/>
    <mergeCell ref="M65:M67"/>
    <mergeCell ref="N65:N67"/>
    <mergeCell ref="O65:O67"/>
    <mergeCell ref="P65:P67"/>
    <mergeCell ref="Q65:Q67"/>
    <mergeCell ref="AJ58:AJ60"/>
    <mergeCell ref="AK62:AK64"/>
    <mergeCell ref="AK58:AK60"/>
    <mergeCell ref="A65:A67"/>
    <mergeCell ref="B65:B67"/>
    <mergeCell ref="E65:E67"/>
    <mergeCell ref="F65:F67"/>
    <mergeCell ref="G65:G67"/>
    <mergeCell ref="H65:H67"/>
    <mergeCell ref="I65:I67"/>
    <mergeCell ref="J65:J67"/>
    <mergeCell ref="K65:K67"/>
    <mergeCell ref="AE62:AE64"/>
    <mergeCell ref="AF62:AF64"/>
    <mergeCell ref="AG62:AG64"/>
    <mergeCell ref="AH62:AH64"/>
    <mergeCell ref="AI62:AI64"/>
    <mergeCell ref="AJ62:AJ64"/>
    <mergeCell ref="Y62:Y64"/>
    <mergeCell ref="A62:A64"/>
    <mergeCell ref="B62:B64"/>
    <mergeCell ref="D62:D64"/>
    <mergeCell ref="E62:E64"/>
    <mergeCell ref="F62:F64"/>
    <mergeCell ref="AA58:AA60"/>
    <mergeCell ref="AB58:AB60"/>
    <mergeCell ref="AC58:AC60"/>
    <mergeCell ref="AD58:AD60"/>
    <mergeCell ref="AE58:AE60"/>
    <mergeCell ref="AF58:AF60"/>
    <mergeCell ref="U58:U60"/>
    <mergeCell ref="V58:V60"/>
    <mergeCell ref="W58:W60"/>
    <mergeCell ref="X58:X60"/>
    <mergeCell ref="Y58:Y60"/>
    <mergeCell ref="Z58:Z60"/>
    <mergeCell ref="O58:O60"/>
    <mergeCell ref="P58:P60"/>
    <mergeCell ref="Q58:Q60"/>
    <mergeCell ref="R58:R60"/>
    <mergeCell ref="S58:S60"/>
    <mergeCell ref="T58:T60"/>
    <mergeCell ref="I58:I60"/>
    <mergeCell ref="J58:J60"/>
    <mergeCell ref="K58:K60"/>
    <mergeCell ref="L58:L60"/>
    <mergeCell ref="M58:M60"/>
    <mergeCell ref="N58:N60"/>
    <mergeCell ref="W62:W64"/>
    <mergeCell ref="R62:R64"/>
    <mergeCell ref="H62:H64"/>
    <mergeCell ref="Z62:Z64"/>
    <mergeCell ref="AA62:AA64"/>
    <mergeCell ref="AB62:AB64"/>
    <mergeCell ref="AC62:AC64"/>
    <mergeCell ref="AI49:AI57"/>
    <mergeCell ref="AJ49:AJ57"/>
    <mergeCell ref="AK49:AK57"/>
    <mergeCell ref="A58:A60"/>
    <mergeCell ref="B58:B60"/>
    <mergeCell ref="D58:D60"/>
    <mergeCell ref="E58:E60"/>
    <mergeCell ref="F58:F60"/>
    <mergeCell ref="G58:G60"/>
    <mergeCell ref="H58:H60"/>
    <mergeCell ref="AC49:AC57"/>
    <mergeCell ref="AD49:AD57"/>
    <mergeCell ref="AE49:AE57"/>
    <mergeCell ref="AF49:AF57"/>
    <mergeCell ref="AG49:AG57"/>
    <mergeCell ref="AH49:AH57"/>
    <mergeCell ref="W49:W57"/>
    <mergeCell ref="X49:X57"/>
    <mergeCell ref="Y49:Y57"/>
    <mergeCell ref="Z49:Z57"/>
    <mergeCell ref="AA49:AA57"/>
    <mergeCell ref="AB49:AB57"/>
    <mergeCell ref="Q49:Q57"/>
    <mergeCell ref="R49:R57"/>
    <mergeCell ref="S49:S57"/>
    <mergeCell ref="T49:T57"/>
    <mergeCell ref="U49:U57"/>
    <mergeCell ref="V49:V57"/>
    <mergeCell ref="K49:K57"/>
    <mergeCell ref="L49:L57"/>
    <mergeCell ref="M49:M57"/>
    <mergeCell ref="N49:N57"/>
    <mergeCell ref="O49:O57"/>
    <mergeCell ref="P49:P57"/>
    <mergeCell ref="AK46:AK48"/>
    <mergeCell ref="A49:A57"/>
    <mergeCell ref="B49:B57"/>
    <mergeCell ref="D49:D57"/>
    <mergeCell ref="E49:E57"/>
    <mergeCell ref="F49:F57"/>
    <mergeCell ref="G49:G57"/>
    <mergeCell ref="H49:H57"/>
    <mergeCell ref="I49:I57"/>
    <mergeCell ref="J49:J57"/>
    <mergeCell ref="AE46:AE48"/>
    <mergeCell ref="AF46:AF48"/>
    <mergeCell ref="AG46:AG48"/>
    <mergeCell ref="AH46:AH48"/>
    <mergeCell ref="AI46:AI48"/>
    <mergeCell ref="AJ46:AJ48"/>
    <mergeCell ref="Y46:Y48"/>
    <mergeCell ref="Z46:Z48"/>
    <mergeCell ref="AA46:AA48"/>
    <mergeCell ref="AB46:AB48"/>
    <mergeCell ref="AC46:AC48"/>
    <mergeCell ref="AD46:AD48"/>
    <mergeCell ref="S46:S48"/>
    <mergeCell ref="T46:T48"/>
    <mergeCell ref="U46:U48"/>
    <mergeCell ref="V46:V48"/>
    <mergeCell ref="W46:W48"/>
    <mergeCell ref="X46:X48"/>
    <mergeCell ref="M46:M48"/>
    <mergeCell ref="N46:N48"/>
    <mergeCell ref="O46:O48"/>
    <mergeCell ref="P46:P48"/>
    <mergeCell ref="Q46:Q48"/>
    <mergeCell ref="R46:R48"/>
    <mergeCell ref="G46:G48"/>
    <mergeCell ref="H46:H48"/>
    <mergeCell ref="I46:I48"/>
    <mergeCell ref="J46:J48"/>
    <mergeCell ref="K46:K48"/>
    <mergeCell ref="L46:L48"/>
    <mergeCell ref="AG41:AG45"/>
    <mergeCell ref="AH41:AH45"/>
    <mergeCell ref="AI41:AI45"/>
    <mergeCell ref="AJ41:AJ45"/>
    <mergeCell ref="AK41:AK45"/>
    <mergeCell ref="A46:A48"/>
    <mergeCell ref="B46:B48"/>
    <mergeCell ref="D46:D48"/>
    <mergeCell ref="E46:E48"/>
    <mergeCell ref="F46:F48"/>
    <mergeCell ref="AA41:AA45"/>
    <mergeCell ref="AB41:AB45"/>
    <mergeCell ref="AC41:AC45"/>
    <mergeCell ref="AD41:AD45"/>
    <mergeCell ref="AE41:AE45"/>
    <mergeCell ref="AF41:AF45"/>
    <mergeCell ref="U41:U45"/>
    <mergeCell ref="V41:V45"/>
    <mergeCell ref="W41:W45"/>
    <mergeCell ref="X41:X45"/>
    <mergeCell ref="Y41:Y45"/>
    <mergeCell ref="Z41:Z45"/>
    <mergeCell ref="O41:O45"/>
    <mergeCell ref="P41:P45"/>
    <mergeCell ref="Q41:Q45"/>
    <mergeCell ref="R41:R45"/>
    <mergeCell ref="S41:S45"/>
    <mergeCell ref="T41:T45"/>
    <mergeCell ref="I41:I45"/>
    <mergeCell ref="J41:J45"/>
    <mergeCell ref="K41:K45"/>
    <mergeCell ref="L41:L45"/>
    <mergeCell ref="M41:M45"/>
    <mergeCell ref="N41:N45"/>
    <mergeCell ref="AI30:AI40"/>
    <mergeCell ref="AJ30:AJ40"/>
    <mergeCell ref="AK30:AK40"/>
    <mergeCell ref="A41:A45"/>
    <mergeCell ref="B41:B45"/>
    <mergeCell ref="D41:D45"/>
    <mergeCell ref="E41:E45"/>
    <mergeCell ref="F41:F45"/>
    <mergeCell ref="G41:G45"/>
    <mergeCell ref="H41:H45"/>
    <mergeCell ref="AC30:AC40"/>
    <mergeCell ref="AD30:AD40"/>
    <mergeCell ref="AE30:AE40"/>
    <mergeCell ref="AF30:AF40"/>
    <mergeCell ref="AG30:AG40"/>
    <mergeCell ref="AH30:AH40"/>
    <mergeCell ref="W30:W40"/>
    <mergeCell ref="X30:X40"/>
    <mergeCell ref="Y30:Y40"/>
    <mergeCell ref="Z30:Z40"/>
    <mergeCell ref="AA30:AA40"/>
    <mergeCell ref="AB30:AB40"/>
    <mergeCell ref="Q30:Q40"/>
    <mergeCell ref="R30:R40"/>
    <mergeCell ref="S30:S40"/>
    <mergeCell ref="T30:T40"/>
    <mergeCell ref="U30:U40"/>
    <mergeCell ref="V30:V40"/>
    <mergeCell ref="K30:K40"/>
    <mergeCell ref="L30:L40"/>
    <mergeCell ref="M30:M40"/>
    <mergeCell ref="N30:N40"/>
    <mergeCell ref="O30:O40"/>
    <mergeCell ref="P30:P40"/>
    <mergeCell ref="AK27:AK29"/>
    <mergeCell ref="A30:A40"/>
    <mergeCell ref="B30:B40"/>
    <mergeCell ref="D30:D40"/>
    <mergeCell ref="E30:E40"/>
    <mergeCell ref="F30:F40"/>
    <mergeCell ref="G30:G40"/>
    <mergeCell ref="H30:H40"/>
    <mergeCell ref="I30:I40"/>
    <mergeCell ref="J30:J40"/>
    <mergeCell ref="AE27:AE29"/>
    <mergeCell ref="AF27:AF29"/>
    <mergeCell ref="AG27:AG29"/>
    <mergeCell ref="AH27:AH29"/>
    <mergeCell ref="AI27:AI29"/>
    <mergeCell ref="AJ27:AJ29"/>
    <mergeCell ref="Y27:Y29"/>
    <mergeCell ref="Z27:Z29"/>
    <mergeCell ref="AA27:AA29"/>
    <mergeCell ref="AB27:AB29"/>
    <mergeCell ref="AC27:AC29"/>
    <mergeCell ref="AD27:AD29"/>
    <mergeCell ref="S27:S29"/>
    <mergeCell ref="T27:T29"/>
    <mergeCell ref="U27:U29"/>
    <mergeCell ref="V27:V29"/>
    <mergeCell ref="W27:W29"/>
    <mergeCell ref="X27:X29"/>
    <mergeCell ref="M27:M29"/>
    <mergeCell ref="N27:N29"/>
    <mergeCell ref="O27:O29"/>
    <mergeCell ref="P27:P29"/>
    <mergeCell ref="Q27:Q29"/>
    <mergeCell ref="R27:R29"/>
    <mergeCell ref="G27:G29"/>
    <mergeCell ref="H27:H29"/>
    <mergeCell ref="I27:I29"/>
    <mergeCell ref="J27:J29"/>
    <mergeCell ref="K27:K29"/>
    <mergeCell ref="L27:L29"/>
    <mergeCell ref="AG23:AG26"/>
    <mergeCell ref="AH23:AH26"/>
    <mergeCell ref="AI23:AI26"/>
    <mergeCell ref="AJ23:AJ26"/>
    <mergeCell ref="AK23:AK26"/>
    <mergeCell ref="A27:A29"/>
    <mergeCell ref="B27:B29"/>
    <mergeCell ref="D27:D29"/>
    <mergeCell ref="E27:E29"/>
    <mergeCell ref="F27:F29"/>
    <mergeCell ref="AA23:AA26"/>
    <mergeCell ref="AB23:AB26"/>
    <mergeCell ref="AC23:AC26"/>
    <mergeCell ref="AD23:AD26"/>
    <mergeCell ref="AE23:AE26"/>
    <mergeCell ref="AF23:AF26"/>
    <mergeCell ref="U23:U26"/>
    <mergeCell ref="V23:V26"/>
    <mergeCell ref="W23:W26"/>
    <mergeCell ref="X23:X26"/>
    <mergeCell ref="Y23:Y26"/>
    <mergeCell ref="Z23:Z26"/>
    <mergeCell ref="O23:O26"/>
    <mergeCell ref="P23:P26"/>
    <mergeCell ref="Q23:Q26"/>
    <mergeCell ref="R23:R26"/>
    <mergeCell ref="S23:S26"/>
    <mergeCell ref="T23:T26"/>
    <mergeCell ref="I23:I26"/>
    <mergeCell ref="J23:J26"/>
    <mergeCell ref="K23:K26"/>
    <mergeCell ref="L23:L26"/>
    <mergeCell ref="M23:M26"/>
    <mergeCell ref="N23:N26"/>
    <mergeCell ref="A23:A26"/>
    <mergeCell ref="B23:B26"/>
    <mergeCell ref="E23:E26"/>
    <mergeCell ref="F23:F26"/>
    <mergeCell ref="G23:G26"/>
    <mergeCell ref="H23:H26"/>
    <mergeCell ref="AF19:AF22"/>
    <mergeCell ref="AG19:AG22"/>
    <mergeCell ref="AH19:AH22"/>
    <mergeCell ref="AI19:AI22"/>
    <mergeCell ref="AJ19:AJ22"/>
    <mergeCell ref="AK19:AK22"/>
    <mergeCell ref="Z19:Z22"/>
    <mergeCell ref="AA19:AA22"/>
    <mergeCell ref="AB19:AB22"/>
    <mergeCell ref="AC19:AC22"/>
    <mergeCell ref="AD19:AD22"/>
    <mergeCell ref="AE19:AE22"/>
    <mergeCell ref="T19:T22"/>
    <mergeCell ref="U19:U22"/>
    <mergeCell ref="V19:V22"/>
    <mergeCell ref="W19:W22"/>
    <mergeCell ref="X19:X22"/>
    <mergeCell ref="Y19:Y22"/>
    <mergeCell ref="N19:N22"/>
    <mergeCell ref="O19:O22"/>
    <mergeCell ref="P19:P22"/>
    <mergeCell ref="Q19:Q22"/>
    <mergeCell ref="R19:R22"/>
    <mergeCell ref="S19:S22"/>
    <mergeCell ref="H19:H22"/>
    <mergeCell ref="I19:I22"/>
    <mergeCell ref="J19:J22"/>
    <mergeCell ref="K19:K22"/>
    <mergeCell ref="L19:L22"/>
    <mergeCell ref="M19:M22"/>
    <mergeCell ref="A19:A22"/>
    <mergeCell ref="B19:B22"/>
    <mergeCell ref="D19:D22"/>
    <mergeCell ref="E19:E22"/>
    <mergeCell ref="F19:F22"/>
    <mergeCell ref="G19:G22"/>
    <mergeCell ref="AF15:AF18"/>
    <mergeCell ref="AG15:AG18"/>
    <mergeCell ref="AH15:AH18"/>
    <mergeCell ref="AI15:AI18"/>
    <mergeCell ref="AJ15:AJ18"/>
    <mergeCell ref="H15:H18"/>
    <mergeCell ref="I15:I18"/>
    <mergeCell ref="J15:J18"/>
    <mergeCell ref="K15:K18"/>
    <mergeCell ref="L15:L18"/>
    <mergeCell ref="M15:M18"/>
    <mergeCell ref="A15:A18"/>
    <mergeCell ref="D15:D18"/>
    <mergeCell ref="E15:E18"/>
    <mergeCell ref="F15:F18"/>
    <mergeCell ref="G15:G18"/>
    <mergeCell ref="A7:B9"/>
    <mergeCell ref="C7:C9"/>
    <mergeCell ref="G7:I7"/>
    <mergeCell ref="G8:I8"/>
    <mergeCell ref="G9:I9"/>
    <mergeCell ref="A11:B11"/>
    <mergeCell ref="A1:K1"/>
    <mergeCell ref="A2:E2"/>
    <mergeCell ref="A3:K3"/>
    <mergeCell ref="A5:B5"/>
    <mergeCell ref="G5:K5"/>
    <mergeCell ref="A6:B6"/>
    <mergeCell ref="G6:I6"/>
    <mergeCell ref="AK15:AK18"/>
    <mergeCell ref="Z15:Z18"/>
    <mergeCell ref="AA15:AA18"/>
    <mergeCell ref="AB15:AB18"/>
    <mergeCell ref="AC15:AC18"/>
    <mergeCell ref="AD15:AD18"/>
    <mergeCell ref="AE15:AE18"/>
    <mergeCell ref="T15:T18"/>
    <mergeCell ref="U15:U18"/>
    <mergeCell ref="V15:V18"/>
    <mergeCell ref="W15:W18"/>
    <mergeCell ref="X15:X18"/>
    <mergeCell ref="Y15:Y18"/>
    <mergeCell ref="N15:N18"/>
    <mergeCell ref="O15:O18"/>
    <mergeCell ref="P15:P18"/>
    <mergeCell ref="Q15:Q18"/>
    <mergeCell ref="R15:R18"/>
    <mergeCell ref="S15:S1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5"/>
  <sheetViews>
    <sheetView tabSelected="1" workbookViewId="0">
      <selection activeCell="G25" sqref="G25"/>
    </sheetView>
  </sheetViews>
  <sheetFormatPr baseColWidth="10" defaultRowHeight="15" x14ac:dyDescent="0.25"/>
  <cols>
    <col min="1" max="2" width="23.28515625" customWidth="1"/>
    <col min="3" max="3" width="18.140625" customWidth="1"/>
    <col min="4" max="4" width="18.7109375" customWidth="1"/>
  </cols>
  <sheetData>
    <row r="1" spans="1:4" x14ac:dyDescent="0.25">
      <c r="A1" s="29" t="s">
        <v>173</v>
      </c>
      <c r="B1" s="132" t="s">
        <v>176</v>
      </c>
      <c r="C1" s="127">
        <v>0.2311</v>
      </c>
      <c r="D1" s="133" t="s">
        <v>982</v>
      </c>
    </row>
    <row r="2" spans="1:4" x14ac:dyDescent="0.25">
      <c r="A2" s="9" t="s">
        <v>178</v>
      </c>
      <c r="B2" s="1">
        <v>2830319.71</v>
      </c>
      <c r="C2" s="134">
        <f>B2*$C$1</f>
        <v>654086.88498099998</v>
      </c>
      <c r="D2" s="134">
        <f>B2+C2</f>
        <v>3484406.5949809998</v>
      </c>
    </row>
    <row r="3" spans="1:4" x14ac:dyDescent="0.25">
      <c r="A3" s="9" t="s">
        <v>983</v>
      </c>
      <c r="B3" s="1">
        <v>2830319.71</v>
      </c>
      <c r="C3" s="134">
        <f t="shared" ref="C3:C5" si="0">B3*$C$1</f>
        <v>654086.88498099998</v>
      </c>
      <c r="D3" s="134">
        <f t="shared" ref="D3:D5" si="1">B3+C3</f>
        <v>3484406.5949809998</v>
      </c>
    </row>
    <row r="4" spans="1:4" ht="24" x14ac:dyDescent="0.25">
      <c r="A4" s="9" t="s">
        <v>984</v>
      </c>
      <c r="B4" s="1">
        <v>2830319.71</v>
      </c>
      <c r="C4" s="134">
        <f t="shared" si="0"/>
        <v>654086.88498099998</v>
      </c>
      <c r="D4" s="134">
        <f t="shared" si="1"/>
        <v>3484406.5949809998</v>
      </c>
    </row>
    <row r="5" spans="1:4" x14ac:dyDescent="0.25">
      <c r="A5" s="9" t="s">
        <v>180</v>
      </c>
      <c r="B5" s="1">
        <v>2830319.71</v>
      </c>
      <c r="C5" s="134">
        <f t="shared" si="0"/>
        <v>654086.88498099998</v>
      </c>
      <c r="D5" s="134">
        <f t="shared" si="1"/>
        <v>3484406.5949809998</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N18"/>
  <sheetViews>
    <sheetView topLeftCell="C1" zoomScaleNormal="100" workbookViewId="0">
      <selection activeCell="I6" sqref="I6:L6"/>
    </sheetView>
  </sheetViews>
  <sheetFormatPr baseColWidth="10" defaultRowHeight="15" x14ac:dyDescent="0.25"/>
  <cols>
    <col min="1" max="1" width="42.42578125" bestFit="1" customWidth="1"/>
    <col min="2" max="2" width="24" bestFit="1" customWidth="1"/>
    <col min="3" max="3" width="14.7109375" bestFit="1" customWidth="1"/>
    <col min="4" max="4" width="35.140625" bestFit="1" customWidth="1"/>
    <col min="5" max="6" width="14.5703125" bestFit="1" customWidth="1"/>
    <col min="9" max="11" width="14.42578125" customWidth="1"/>
    <col min="14" max="14" width="15.140625" customWidth="1"/>
  </cols>
  <sheetData>
    <row r="1" spans="1:14" ht="72" x14ac:dyDescent="0.25">
      <c r="A1" s="29" t="s">
        <v>170</v>
      </c>
      <c r="B1" s="29" t="s">
        <v>171</v>
      </c>
      <c r="C1" s="29" t="s">
        <v>172</v>
      </c>
      <c r="D1" s="29" t="s">
        <v>173</v>
      </c>
      <c r="E1" s="29" t="s">
        <v>174</v>
      </c>
      <c r="F1" s="29" t="s">
        <v>175</v>
      </c>
      <c r="G1" s="29" t="s">
        <v>229</v>
      </c>
      <c r="H1" s="29" t="s">
        <v>194</v>
      </c>
      <c r="I1" s="29" t="s">
        <v>45</v>
      </c>
      <c r="J1" s="29" t="s">
        <v>176</v>
      </c>
      <c r="K1" s="29" t="s">
        <v>193</v>
      </c>
      <c r="L1" s="29" t="s">
        <v>195</v>
      </c>
      <c r="M1" s="29" t="s">
        <v>196</v>
      </c>
      <c r="N1" s="29" t="s">
        <v>197</v>
      </c>
    </row>
    <row r="2" spans="1:14" ht="24" x14ac:dyDescent="0.25">
      <c r="A2" s="9">
        <v>3</v>
      </c>
      <c r="B2" s="9" t="s">
        <v>177</v>
      </c>
      <c r="C2" s="9" t="s">
        <v>178</v>
      </c>
      <c r="D2" s="9" t="s">
        <v>178</v>
      </c>
      <c r="E2" s="9" t="s">
        <v>179</v>
      </c>
      <c r="F2" s="47">
        <v>3</v>
      </c>
      <c r="G2" s="9">
        <v>27</v>
      </c>
      <c r="H2" s="1">
        <v>94343.990333333335</v>
      </c>
      <c r="I2" s="1">
        <v>2700125</v>
      </c>
      <c r="J2" s="1">
        <v>2830319.71</v>
      </c>
      <c r="K2" s="48">
        <v>8490959.129999999</v>
      </c>
      <c r="N2" s="106">
        <v>7641863.2170000002</v>
      </c>
    </row>
    <row r="3" spans="1:14" ht="24" x14ac:dyDescent="0.25">
      <c r="A3" s="9">
        <v>4</v>
      </c>
      <c r="B3" s="9" t="s">
        <v>177</v>
      </c>
      <c r="C3" s="9" t="s">
        <v>178</v>
      </c>
      <c r="D3" s="9" t="s">
        <v>178</v>
      </c>
      <c r="E3" s="9" t="s">
        <v>179</v>
      </c>
      <c r="F3" s="47">
        <v>2</v>
      </c>
      <c r="G3" s="9">
        <v>22</v>
      </c>
      <c r="H3" s="1">
        <v>94343.990333333335</v>
      </c>
      <c r="I3" s="1">
        <v>2700125</v>
      </c>
      <c r="J3" s="1">
        <v>2830319.71</v>
      </c>
      <c r="K3" s="48">
        <v>5660639.4199999999</v>
      </c>
      <c r="N3" s="106">
        <v>4151135.5746666668</v>
      </c>
    </row>
    <row r="4" spans="1:14" ht="24" x14ac:dyDescent="0.25">
      <c r="A4" s="9">
        <v>7</v>
      </c>
      <c r="B4" s="9" t="s">
        <v>177</v>
      </c>
      <c r="C4" s="9" t="s">
        <v>178</v>
      </c>
      <c r="D4" s="9" t="s">
        <v>178</v>
      </c>
      <c r="E4" s="9" t="s">
        <v>179</v>
      </c>
      <c r="F4" s="47">
        <v>1</v>
      </c>
      <c r="G4" s="9">
        <v>18</v>
      </c>
      <c r="H4" s="1">
        <v>94343.990333333335</v>
      </c>
      <c r="I4" s="1">
        <v>2700125</v>
      </c>
      <c r="J4" s="1">
        <v>2830319.71</v>
      </c>
      <c r="K4" s="48">
        <v>2830319.71</v>
      </c>
      <c r="N4" s="106">
        <v>1698191.8260000001</v>
      </c>
    </row>
    <row r="5" spans="1:14" ht="24" x14ac:dyDescent="0.25">
      <c r="A5" s="9">
        <v>17</v>
      </c>
      <c r="B5" s="9" t="s">
        <v>177</v>
      </c>
      <c r="C5" s="9" t="s">
        <v>180</v>
      </c>
      <c r="D5" s="9" t="s">
        <v>180</v>
      </c>
      <c r="E5" s="9" t="s">
        <v>179</v>
      </c>
      <c r="F5" s="47">
        <v>3</v>
      </c>
      <c r="G5" s="9">
        <v>30</v>
      </c>
      <c r="H5" s="1">
        <v>94343.990333333335</v>
      </c>
      <c r="I5" s="1">
        <v>2700125</v>
      </c>
      <c r="J5" s="1">
        <v>2830319.71</v>
      </c>
      <c r="K5" s="48">
        <v>8490959.129999999</v>
      </c>
      <c r="N5" s="106">
        <v>8490959.1300000008</v>
      </c>
    </row>
    <row r="6" spans="1:14" x14ac:dyDescent="0.25">
      <c r="N6" s="107">
        <f>SUM(N2:N5)</f>
        <v>21982149.747666668</v>
      </c>
    </row>
    <row r="9" spans="1:14" ht="72" x14ac:dyDescent="0.25">
      <c r="A9" s="29" t="s">
        <v>191</v>
      </c>
      <c r="B9" s="29" t="s">
        <v>192</v>
      </c>
      <c r="C9" s="29" t="s">
        <v>199</v>
      </c>
      <c r="D9" s="29" t="s">
        <v>194</v>
      </c>
      <c r="E9" s="29" t="s">
        <v>176</v>
      </c>
      <c r="F9" s="29" t="s">
        <v>193</v>
      </c>
      <c r="G9" s="29" t="s">
        <v>195</v>
      </c>
      <c r="H9" s="29" t="s">
        <v>196</v>
      </c>
      <c r="I9" s="29" t="s">
        <v>197</v>
      </c>
    </row>
    <row r="10" spans="1:14" x14ac:dyDescent="0.25">
      <c r="A10" s="31" t="s">
        <v>201</v>
      </c>
      <c r="B10" s="33">
        <v>27</v>
      </c>
      <c r="C10" s="33">
        <v>1</v>
      </c>
      <c r="D10" s="23">
        <v>94343.990333333335</v>
      </c>
      <c r="E10" s="23">
        <v>2830319.71</v>
      </c>
      <c r="F10" s="23">
        <v>2830319.71</v>
      </c>
      <c r="G10" s="32"/>
      <c r="H10" s="32"/>
      <c r="I10" s="23">
        <v>2547287.7390000001</v>
      </c>
    </row>
    <row r="11" spans="1:14" x14ac:dyDescent="0.25">
      <c r="A11" s="31" t="s">
        <v>206</v>
      </c>
      <c r="B11" s="33">
        <v>27</v>
      </c>
      <c r="C11" s="33">
        <v>1</v>
      </c>
      <c r="D11" s="23">
        <v>94343.990333333335</v>
      </c>
      <c r="E11" s="23">
        <v>2830319.71</v>
      </c>
      <c r="F11" s="23">
        <v>2830319.71</v>
      </c>
      <c r="G11" s="32"/>
      <c r="H11" s="32"/>
      <c r="I11" s="23">
        <v>2547287.7390000001</v>
      </c>
    </row>
    <row r="12" spans="1:14" x14ac:dyDescent="0.25">
      <c r="A12" s="31" t="s">
        <v>211</v>
      </c>
      <c r="B12" s="33">
        <v>27</v>
      </c>
      <c r="C12" s="33">
        <v>1</v>
      </c>
      <c r="D12" s="23">
        <v>94343.990333333335</v>
      </c>
      <c r="E12" s="23">
        <v>2830319.71</v>
      </c>
      <c r="F12" s="23">
        <v>2830319.71</v>
      </c>
      <c r="G12" s="32"/>
      <c r="H12" s="32"/>
      <c r="I12" s="23">
        <v>2547287.7390000001</v>
      </c>
    </row>
    <row r="13" spans="1:14" x14ac:dyDescent="0.25">
      <c r="A13" s="31" t="s">
        <v>202</v>
      </c>
      <c r="B13" s="33">
        <v>22</v>
      </c>
      <c r="C13" s="33">
        <v>1</v>
      </c>
      <c r="D13" s="23">
        <v>94343.990333333335</v>
      </c>
      <c r="E13" s="23">
        <v>2830319.71</v>
      </c>
      <c r="F13" s="23">
        <v>2830319.71</v>
      </c>
      <c r="G13" s="32"/>
      <c r="H13" s="32"/>
      <c r="I13" s="23">
        <v>2075567.7873333334</v>
      </c>
    </row>
    <row r="14" spans="1:14" x14ac:dyDescent="0.25">
      <c r="A14" s="31" t="s">
        <v>216</v>
      </c>
      <c r="B14" s="33">
        <v>22</v>
      </c>
      <c r="C14" s="33">
        <v>1</v>
      </c>
      <c r="D14" s="23">
        <v>94343.990333333335</v>
      </c>
      <c r="E14" s="23">
        <v>2830319.71</v>
      </c>
      <c r="F14" s="23">
        <v>2830319.71</v>
      </c>
      <c r="G14" s="32"/>
      <c r="H14" s="32"/>
      <c r="I14" s="23">
        <v>2075567.7873333334</v>
      </c>
    </row>
    <row r="15" spans="1:14" x14ac:dyDescent="0.25">
      <c r="A15" s="31" t="s">
        <v>206</v>
      </c>
      <c r="B15" s="33">
        <v>18</v>
      </c>
      <c r="C15" s="33">
        <v>1</v>
      </c>
      <c r="D15" s="23">
        <f t="shared" ref="D15:D18" si="0">E15/30</f>
        <v>94343.990333333335</v>
      </c>
      <c r="E15" s="23">
        <v>2830319.71</v>
      </c>
      <c r="F15" s="23">
        <f t="shared" ref="F15" si="1">E15*C15</f>
        <v>2830319.71</v>
      </c>
      <c r="G15" s="32"/>
      <c r="H15" s="32"/>
      <c r="I15" s="23">
        <f t="shared" ref="I15:I18" si="2">D15*C15*B15</f>
        <v>1698191.8260000001</v>
      </c>
    </row>
    <row r="16" spans="1:14" x14ac:dyDescent="0.25">
      <c r="A16" s="108" t="s">
        <v>201</v>
      </c>
      <c r="B16" s="109">
        <v>30</v>
      </c>
      <c r="C16" s="109">
        <v>1</v>
      </c>
      <c r="D16" s="110">
        <f t="shared" si="0"/>
        <v>94343.990333333335</v>
      </c>
      <c r="E16" s="110">
        <v>2830319.71</v>
      </c>
      <c r="F16" s="110">
        <v>2830319.71</v>
      </c>
      <c r="G16" s="111"/>
      <c r="H16" s="111"/>
      <c r="I16" s="110">
        <f t="shared" si="2"/>
        <v>2830319.71</v>
      </c>
    </row>
    <row r="17" spans="1:9" s="112" customFormat="1" x14ac:dyDescent="0.25">
      <c r="A17" s="108" t="s">
        <v>203</v>
      </c>
      <c r="B17" s="109">
        <v>30</v>
      </c>
      <c r="C17" s="109">
        <v>1</v>
      </c>
      <c r="D17" s="110">
        <f t="shared" si="0"/>
        <v>94343.990333333335</v>
      </c>
      <c r="E17" s="110">
        <v>2830319.71</v>
      </c>
      <c r="F17" s="110">
        <v>2830319.71</v>
      </c>
      <c r="G17" s="111"/>
      <c r="H17" s="111"/>
      <c r="I17" s="110">
        <f t="shared" si="2"/>
        <v>2830319.71</v>
      </c>
    </row>
    <row r="18" spans="1:9" s="112" customFormat="1" x14ac:dyDescent="0.25">
      <c r="A18" s="108" t="s">
        <v>219</v>
      </c>
      <c r="B18" s="109">
        <v>30</v>
      </c>
      <c r="C18" s="109">
        <v>1</v>
      </c>
      <c r="D18" s="110">
        <f t="shared" si="0"/>
        <v>94343.990333333335</v>
      </c>
      <c r="E18" s="110">
        <v>2830319.71</v>
      </c>
      <c r="F18" s="110">
        <v>2830319.71</v>
      </c>
      <c r="G18" s="111"/>
      <c r="H18" s="111"/>
      <c r="I18" s="110">
        <f t="shared" si="2"/>
        <v>2830319.71</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T120"/>
  <sheetViews>
    <sheetView topLeftCell="B56" zoomScale="70" zoomScaleNormal="70" workbookViewId="0">
      <selection activeCell="N86" sqref="N86"/>
    </sheetView>
  </sheetViews>
  <sheetFormatPr baseColWidth="10" defaultColWidth="10.85546875" defaultRowHeight="12.75" x14ac:dyDescent="0.2"/>
  <cols>
    <col min="1" max="1" width="8.28515625" style="45" customWidth="1"/>
    <col min="2" max="2" width="14.140625" style="45" customWidth="1"/>
    <col min="3" max="3" width="35.7109375" style="45" customWidth="1"/>
    <col min="4" max="4" width="49.5703125" style="45" customWidth="1"/>
    <col min="5" max="5" width="12.85546875" style="45" customWidth="1"/>
    <col min="6" max="7" width="10.85546875" style="45"/>
    <col min="8" max="8" width="18.140625" style="45" customWidth="1"/>
    <col min="9" max="9" width="14.28515625" style="45" customWidth="1"/>
    <col min="10" max="10" width="22" style="45" customWidth="1"/>
    <col min="11" max="11" width="15.7109375" style="45" customWidth="1"/>
    <col min="12" max="13" width="25.5703125" style="45" customWidth="1"/>
    <col min="14" max="14" width="28.5703125" style="45" customWidth="1"/>
    <col min="15" max="15" width="21.42578125" style="45" customWidth="1"/>
    <col min="16" max="16" width="21.42578125" style="45" bestFit="1" customWidth="1"/>
    <col min="17" max="17" width="24.42578125" style="45" customWidth="1"/>
    <col min="18" max="18" width="25.7109375" style="45" customWidth="1"/>
    <col min="19" max="19" width="24" style="45" bestFit="1" customWidth="1"/>
    <col min="20" max="20" width="15.28515625" style="45" bestFit="1" customWidth="1"/>
    <col min="21" max="21" width="35.140625" style="45" bestFit="1" customWidth="1"/>
    <col min="22" max="254" width="10.85546875" style="45"/>
    <col min="255" max="255" width="8.28515625" style="45" customWidth="1"/>
    <col min="256" max="256" width="10.85546875" style="45"/>
    <col min="257" max="257" width="23.42578125" style="45" customWidth="1"/>
    <col min="258" max="258" width="25.140625" style="45" customWidth="1"/>
    <col min="259" max="259" width="12.85546875" style="45" customWidth="1"/>
    <col min="260" max="260" width="9.5703125" style="45" customWidth="1"/>
    <col min="261" max="261" width="8.7109375" style="45" customWidth="1"/>
    <col min="262" max="262" width="10.85546875" style="45"/>
    <col min="263" max="264" width="0" style="45" hidden="1" customWidth="1"/>
    <col min="265" max="265" width="14.28515625" style="45" customWidth="1"/>
    <col min="266" max="266" width="14.85546875" style="45" customWidth="1"/>
    <col min="267" max="267" width="15.7109375" style="45" customWidth="1"/>
    <col min="268" max="268" width="16" style="45" customWidth="1"/>
    <col min="269" max="269" width="15.42578125" style="45" customWidth="1"/>
    <col min="270" max="270" width="28.5703125" style="45" customWidth="1"/>
    <col min="271" max="510" width="10.85546875" style="45"/>
    <col min="511" max="511" width="8.28515625" style="45" customWidth="1"/>
    <col min="512" max="512" width="10.85546875" style="45"/>
    <col min="513" max="513" width="23.42578125" style="45" customWidth="1"/>
    <col min="514" max="514" width="25.140625" style="45" customWidth="1"/>
    <col min="515" max="515" width="12.85546875" style="45" customWidth="1"/>
    <col min="516" max="516" width="9.5703125" style="45" customWidth="1"/>
    <col min="517" max="517" width="8.7109375" style="45" customWidth="1"/>
    <col min="518" max="518" width="10.85546875" style="45"/>
    <col min="519" max="520" width="0" style="45" hidden="1" customWidth="1"/>
    <col min="521" max="521" width="14.28515625" style="45" customWidth="1"/>
    <col min="522" max="522" width="14.85546875" style="45" customWidth="1"/>
    <col min="523" max="523" width="15.7109375" style="45" customWidth="1"/>
    <col min="524" max="524" width="16" style="45" customWidth="1"/>
    <col min="525" max="525" width="15.42578125" style="45" customWidth="1"/>
    <col min="526" max="526" width="28.5703125" style="45" customWidth="1"/>
    <col min="527" max="766" width="10.85546875" style="45"/>
    <col min="767" max="767" width="8.28515625" style="45" customWidth="1"/>
    <col min="768" max="768" width="10.85546875" style="45"/>
    <col min="769" max="769" width="23.42578125" style="45" customWidth="1"/>
    <col min="770" max="770" width="25.140625" style="45" customWidth="1"/>
    <col min="771" max="771" width="12.85546875" style="45" customWidth="1"/>
    <col min="772" max="772" width="9.5703125" style="45" customWidth="1"/>
    <col min="773" max="773" width="8.7109375" style="45" customWidth="1"/>
    <col min="774" max="774" width="10.85546875" style="45"/>
    <col min="775" max="776" width="0" style="45" hidden="1" customWidth="1"/>
    <col min="777" max="777" width="14.28515625" style="45" customWidth="1"/>
    <col min="778" max="778" width="14.85546875" style="45" customWidth="1"/>
    <col min="779" max="779" width="15.7109375" style="45" customWidth="1"/>
    <col min="780" max="780" width="16" style="45" customWidth="1"/>
    <col min="781" max="781" width="15.42578125" style="45" customWidth="1"/>
    <col min="782" max="782" width="28.5703125" style="45" customWidth="1"/>
    <col min="783" max="1022" width="10.85546875" style="45"/>
    <col min="1023" max="1023" width="8.28515625" style="45" customWidth="1"/>
    <col min="1024" max="1024" width="10.85546875" style="45"/>
    <col min="1025" max="1025" width="23.42578125" style="45" customWidth="1"/>
    <col min="1026" max="1026" width="25.140625" style="45" customWidth="1"/>
    <col min="1027" max="1027" width="12.85546875" style="45" customWidth="1"/>
    <col min="1028" max="1028" width="9.5703125" style="45" customWidth="1"/>
    <col min="1029" max="1029" width="8.7109375" style="45" customWidth="1"/>
    <col min="1030" max="1030" width="10.85546875" style="45"/>
    <col min="1031" max="1032" width="0" style="45" hidden="1" customWidth="1"/>
    <col min="1033" max="1033" width="14.28515625" style="45" customWidth="1"/>
    <col min="1034" max="1034" width="14.85546875" style="45" customWidth="1"/>
    <col min="1035" max="1035" width="15.7109375" style="45" customWidth="1"/>
    <col min="1036" max="1036" width="16" style="45" customWidth="1"/>
    <col min="1037" max="1037" width="15.42578125" style="45" customWidth="1"/>
    <col min="1038" max="1038" width="28.5703125" style="45" customWidth="1"/>
    <col min="1039" max="1278" width="10.85546875" style="45"/>
    <col min="1279" max="1279" width="8.28515625" style="45" customWidth="1"/>
    <col min="1280" max="1280" width="10.85546875" style="45"/>
    <col min="1281" max="1281" width="23.42578125" style="45" customWidth="1"/>
    <col min="1282" max="1282" width="25.140625" style="45" customWidth="1"/>
    <col min="1283" max="1283" width="12.85546875" style="45" customWidth="1"/>
    <col min="1284" max="1284" width="9.5703125" style="45" customWidth="1"/>
    <col min="1285" max="1285" width="8.7109375" style="45" customWidth="1"/>
    <col min="1286" max="1286" width="10.85546875" style="45"/>
    <col min="1287" max="1288" width="0" style="45" hidden="1" customWidth="1"/>
    <col min="1289" max="1289" width="14.28515625" style="45" customWidth="1"/>
    <col min="1290" max="1290" width="14.85546875" style="45" customWidth="1"/>
    <col min="1291" max="1291" width="15.7109375" style="45" customWidth="1"/>
    <col min="1292" max="1292" width="16" style="45" customWidth="1"/>
    <col min="1293" max="1293" width="15.42578125" style="45" customWidth="1"/>
    <col min="1294" max="1294" width="28.5703125" style="45" customWidth="1"/>
    <col min="1295" max="1534" width="10.85546875" style="45"/>
    <col min="1535" max="1535" width="8.28515625" style="45" customWidth="1"/>
    <col min="1536" max="1536" width="10.85546875" style="45"/>
    <col min="1537" max="1537" width="23.42578125" style="45" customWidth="1"/>
    <col min="1538" max="1538" width="25.140625" style="45" customWidth="1"/>
    <col min="1539" max="1539" width="12.85546875" style="45" customWidth="1"/>
    <col min="1540" max="1540" width="9.5703125" style="45" customWidth="1"/>
    <col min="1541" max="1541" width="8.7109375" style="45" customWidth="1"/>
    <col min="1542" max="1542" width="10.85546875" style="45"/>
    <col min="1543" max="1544" width="0" style="45" hidden="1" customWidth="1"/>
    <col min="1545" max="1545" width="14.28515625" style="45" customWidth="1"/>
    <col min="1546" max="1546" width="14.85546875" style="45" customWidth="1"/>
    <col min="1547" max="1547" width="15.7109375" style="45" customWidth="1"/>
    <col min="1548" max="1548" width="16" style="45" customWidth="1"/>
    <col min="1549" max="1549" width="15.42578125" style="45" customWidth="1"/>
    <col min="1550" max="1550" width="28.5703125" style="45" customWidth="1"/>
    <col min="1551" max="1790" width="10.85546875" style="45"/>
    <col min="1791" max="1791" width="8.28515625" style="45" customWidth="1"/>
    <col min="1792" max="1792" width="10.85546875" style="45"/>
    <col min="1793" max="1793" width="23.42578125" style="45" customWidth="1"/>
    <col min="1794" max="1794" width="25.140625" style="45" customWidth="1"/>
    <col min="1795" max="1795" width="12.85546875" style="45" customWidth="1"/>
    <col min="1796" max="1796" width="9.5703125" style="45" customWidth="1"/>
    <col min="1797" max="1797" width="8.7109375" style="45" customWidth="1"/>
    <col min="1798" max="1798" width="10.85546875" style="45"/>
    <col min="1799" max="1800" width="0" style="45" hidden="1" customWidth="1"/>
    <col min="1801" max="1801" width="14.28515625" style="45" customWidth="1"/>
    <col min="1802" max="1802" width="14.85546875" style="45" customWidth="1"/>
    <col min="1803" max="1803" width="15.7109375" style="45" customWidth="1"/>
    <col min="1804" max="1804" width="16" style="45" customWidth="1"/>
    <col min="1805" max="1805" width="15.42578125" style="45" customWidth="1"/>
    <col min="1806" max="1806" width="28.5703125" style="45" customWidth="1"/>
    <col min="1807" max="2046" width="10.85546875" style="45"/>
    <col min="2047" max="2047" width="8.28515625" style="45" customWidth="1"/>
    <col min="2048" max="2048" width="10.85546875" style="45"/>
    <col min="2049" max="2049" width="23.42578125" style="45" customWidth="1"/>
    <col min="2050" max="2050" width="25.140625" style="45" customWidth="1"/>
    <col min="2051" max="2051" width="12.85546875" style="45" customWidth="1"/>
    <col min="2052" max="2052" width="9.5703125" style="45" customWidth="1"/>
    <col min="2053" max="2053" width="8.7109375" style="45" customWidth="1"/>
    <col min="2054" max="2054" width="10.85546875" style="45"/>
    <col min="2055" max="2056" width="0" style="45" hidden="1" customWidth="1"/>
    <col min="2057" max="2057" width="14.28515625" style="45" customWidth="1"/>
    <col min="2058" max="2058" width="14.85546875" style="45" customWidth="1"/>
    <col min="2059" max="2059" width="15.7109375" style="45" customWidth="1"/>
    <col min="2060" max="2060" width="16" style="45" customWidth="1"/>
    <col min="2061" max="2061" width="15.42578125" style="45" customWidth="1"/>
    <col min="2062" max="2062" width="28.5703125" style="45" customWidth="1"/>
    <col min="2063" max="2302" width="10.85546875" style="45"/>
    <col min="2303" max="2303" width="8.28515625" style="45" customWidth="1"/>
    <col min="2304" max="2304" width="10.85546875" style="45"/>
    <col min="2305" max="2305" width="23.42578125" style="45" customWidth="1"/>
    <col min="2306" max="2306" width="25.140625" style="45" customWidth="1"/>
    <col min="2307" max="2307" width="12.85546875" style="45" customWidth="1"/>
    <col min="2308" max="2308" width="9.5703125" style="45" customWidth="1"/>
    <col min="2309" max="2309" width="8.7109375" style="45" customWidth="1"/>
    <col min="2310" max="2310" width="10.85546875" style="45"/>
    <col min="2311" max="2312" width="0" style="45" hidden="1" customWidth="1"/>
    <col min="2313" max="2313" width="14.28515625" style="45" customWidth="1"/>
    <col min="2314" max="2314" width="14.85546875" style="45" customWidth="1"/>
    <col min="2315" max="2315" width="15.7109375" style="45" customWidth="1"/>
    <col min="2316" max="2316" width="16" style="45" customWidth="1"/>
    <col min="2317" max="2317" width="15.42578125" style="45" customWidth="1"/>
    <col min="2318" max="2318" width="28.5703125" style="45" customWidth="1"/>
    <col min="2319" max="2558" width="10.85546875" style="45"/>
    <col min="2559" max="2559" width="8.28515625" style="45" customWidth="1"/>
    <col min="2560" max="2560" width="10.85546875" style="45"/>
    <col min="2561" max="2561" width="23.42578125" style="45" customWidth="1"/>
    <col min="2562" max="2562" width="25.140625" style="45" customWidth="1"/>
    <col min="2563" max="2563" width="12.85546875" style="45" customWidth="1"/>
    <col min="2564" max="2564" width="9.5703125" style="45" customWidth="1"/>
    <col min="2565" max="2565" width="8.7109375" style="45" customWidth="1"/>
    <col min="2566" max="2566" width="10.85546875" style="45"/>
    <col min="2567" max="2568" width="0" style="45" hidden="1" customWidth="1"/>
    <col min="2569" max="2569" width="14.28515625" style="45" customWidth="1"/>
    <col min="2570" max="2570" width="14.85546875" style="45" customWidth="1"/>
    <col min="2571" max="2571" width="15.7109375" style="45" customWidth="1"/>
    <col min="2572" max="2572" width="16" style="45" customWidth="1"/>
    <col min="2573" max="2573" width="15.42578125" style="45" customWidth="1"/>
    <col min="2574" max="2574" width="28.5703125" style="45" customWidth="1"/>
    <col min="2575" max="2814" width="10.85546875" style="45"/>
    <col min="2815" max="2815" width="8.28515625" style="45" customWidth="1"/>
    <col min="2816" max="2816" width="10.85546875" style="45"/>
    <col min="2817" max="2817" width="23.42578125" style="45" customWidth="1"/>
    <col min="2818" max="2818" width="25.140625" style="45" customWidth="1"/>
    <col min="2819" max="2819" width="12.85546875" style="45" customWidth="1"/>
    <col min="2820" max="2820" width="9.5703125" style="45" customWidth="1"/>
    <col min="2821" max="2821" width="8.7109375" style="45" customWidth="1"/>
    <col min="2822" max="2822" width="10.85546875" style="45"/>
    <col min="2823" max="2824" width="0" style="45" hidden="1" customWidth="1"/>
    <col min="2825" max="2825" width="14.28515625" style="45" customWidth="1"/>
    <col min="2826" max="2826" width="14.85546875" style="45" customWidth="1"/>
    <col min="2827" max="2827" width="15.7109375" style="45" customWidth="1"/>
    <col min="2828" max="2828" width="16" style="45" customWidth="1"/>
    <col min="2829" max="2829" width="15.42578125" style="45" customWidth="1"/>
    <col min="2830" max="2830" width="28.5703125" style="45" customWidth="1"/>
    <col min="2831" max="3070" width="10.85546875" style="45"/>
    <col min="3071" max="3071" width="8.28515625" style="45" customWidth="1"/>
    <col min="3072" max="3072" width="10.85546875" style="45"/>
    <col min="3073" max="3073" width="23.42578125" style="45" customWidth="1"/>
    <col min="3074" max="3074" width="25.140625" style="45" customWidth="1"/>
    <col min="3075" max="3075" width="12.85546875" style="45" customWidth="1"/>
    <col min="3076" max="3076" width="9.5703125" style="45" customWidth="1"/>
    <col min="3077" max="3077" width="8.7109375" style="45" customWidth="1"/>
    <col min="3078" max="3078" width="10.85546875" style="45"/>
    <col min="3079" max="3080" width="0" style="45" hidden="1" customWidth="1"/>
    <col min="3081" max="3081" width="14.28515625" style="45" customWidth="1"/>
    <col min="3082" max="3082" width="14.85546875" style="45" customWidth="1"/>
    <col min="3083" max="3083" width="15.7109375" style="45" customWidth="1"/>
    <col min="3084" max="3084" width="16" style="45" customWidth="1"/>
    <col min="3085" max="3085" width="15.42578125" style="45" customWidth="1"/>
    <col min="3086" max="3086" width="28.5703125" style="45" customWidth="1"/>
    <col min="3087" max="3326" width="10.85546875" style="45"/>
    <col min="3327" max="3327" width="8.28515625" style="45" customWidth="1"/>
    <col min="3328" max="3328" width="10.85546875" style="45"/>
    <col min="3329" max="3329" width="23.42578125" style="45" customWidth="1"/>
    <col min="3330" max="3330" width="25.140625" style="45" customWidth="1"/>
    <col min="3331" max="3331" width="12.85546875" style="45" customWidth="1"/>
    <col min="3332" max="3332" width="9.5703125" style="45" customWidth="1"/>
    <col min="3333" max="3333" width="8.7109375" style="45" customWidth="1"/>
    <col min="3334" max="3334" width="10.85546875" style="45"/>
    <col min="3335" max="3336" width="0" style="45" hidden="1" customWidth="1"/>
    <col min="3337" max="3337" width="14.28515625" style="45" customWidth="1"/>
    <col min="3338" max="3338" width="14.85546875" style="45" customWidth="1"/>
    <col min="3339" max="3339" width="15.7109375" style="45" customWidth="1"/>
    <col min="3340" max="3340" width="16" style="45" customWidth="1"/>
    <col min="3341" max="3341" width="15.42578125" style="45" customWidth="1"/>
    <col min="3342" max="3342" width="28.5703125" style="45" customWidth="1"/>
    <col min="3343" max="3582" width="10.85546875" style="45"/>
    <col min="3583" max="3583" width="8.28515625" style="45" customWidth="1"/>
    <col min="3584" max="3584" width="10.85546875" style="45"/>
    <col min="3585" max="3585" width="23.42578125" style="45" customWidth="1"/>
    <col min="3586" max="3586" width="25.140625" style="45" customWidth="1"/>
    <col min="3587" max="3587" width="12.85546875" style="45" customWidth="1"/>
    <col min="3588" max="3588" width="9.5703125" style="45" customWidth="1"/>
    <col min="3589" max="3589" width="8.7109375" style="45" customWidth="1"/>
    <col min="3590" max="3590" width="10.85546875" style="45"/>
    <col min="3591" max="3592" width="0" style="45" hidden="1" customWidth="1"/>
    <col min="3593" max="3593" width="14.28515625" style="45" customWidth="1"/>
    <col min="3594" max="3594" width="14.85546875" style="45" customWidth="1"/>
    <col min="3595" max="3595" width="15.7109375" style="45" customWidth="1"/>
    <col min="3596" max="3596" width="16" style="45" customWidth="1"/>
    <col min="3597" max="3597" width="15.42578125" style="45" customWidth="1"/>
    <col min="3598" max="3598" width="28.5703125" style="45" customWidth="1"/>
    <col min="3599" max="3838" width="10.85546875" style="45"/>
    <col min="3839" max="3839" width="8.28515625" style="45" customWidth="1"/>
    <col min="3840" max="3840" width="10.85546875" style="45"/>
    <col min="3841" max="3841" width="23.42578125" style="45" customWidth="1"/>
    <col min="3842" max="3842" width="25.140625" style="45" customWidth="1"/>
    <col min="3843" max="3843" width="12.85546875" style="45" customWidth="1"/>
    <col min="3844" max="3844" width="9.5703125" style="45" customWidth="1"/>
    <col min="3845" max="3845" width="8.7109375" style="45" customWidth="1"/>
    <col min="3846" max="3846" width="10.85546875" style="45"/>
    <col min="3847" max="3848" width="0" style="45" hidden="1" customWidth="1"/>
    <col min="3849" max="3849" width="14.28515625" style="45" customWidth="1"/>
    <col min="3850" max="3850" width="14.85546875" style="45" customWidth="1"/>
    <col min="3851" max="3851" width="15.7109375" style="45" customWidth="1"/>
    <col min="3852" max="3852" width="16" style="45" customWidth="1"/>
    <col min="3853" max="3853" width="15.42578125" style="45" customWidth="1"/>
    <col min="3854" max="3854" width="28.5703125" style="45" customWidth="1"/>
    <col min="3855" max="4094" width="10.85546875" style="45"/>
    <col min="4095" max="4095" width="8.28515625" style="45" customWidth="1"/>
    <col min="4096" max="4096" width="10.85546875" style="45"/>
    <col min="4097" max="4097" width="23.42578125" style="45" customWidth="1"/>
    <col min="4098" max="4098" width="25.140625" style="45" customWidth="1"/>
    <col min="4099" max="4099" width="12.85546875" style="45" customWidth="1"/>
    <col min="4100" max="4100" width="9.5703125" style="45" customWidth="1"/>
    <col min="4101" max="4101" width="8.7109375" style="45" customWidth="1"/>
    <col min="4102" max="4102" width="10.85546875" style="45"/>
    <col min="4103" max="4104" width="0" style="45" hidden="1" customWidth="1"/>
    <col min="4105" max="4105" width="14.28515625" style="45" customWidth="1"/>
    <col min="4106" max="4106" width="14.85546875" style="45" customWidth="1"/>
    <col min="4107" max="4107" width="15.7109375" style="45" customWidth="1"/>
    <col min="4108" max="4108" width="16" style="45" customWidth="1"/>
    <col min="4109" max="4109" width="15.42578125" style="45" customWidth="1"/>
    <col min="4110" max="4110" width="28.5703125" style="45" customWidth="1"/>
    <col min="4111" max="4350" width="10.85546875" style="45"/>
    <col min="4351" max="4351" width="8.28515625" style="45" customWidth="1"/>
    <col min="4352" max="4352" width="10.85546875" style="45"/>
    <col min="4353" max="4353" width="23.42578125" style="45" customWidth="1"/>
    <col min="4354" max="4354" width="25.140625" style="45" customWidth="1"/>
    <col min="4355" max="4355" width="12.85546875" style="45" customWidth="1"/>
    <col min="4356" max="4356" width="9.5703125" style="45" customWidth="1"/>
    <col min="4357" max="4357" width="8.7109375" style="45" customWidth="1"/>
    <col min="4358" max="4358" width="10.85546875" style="45"/>
    <col min="4359" max="4360" width="0" style="45" hidden="1" customWidth="1"/>
    <col min="4361" max="4361" width="14.28515625" style="45" customWidth="1"/>
    <col min="4362" max="4362" width="14.85546875" style="45" customWidth="1"/>
    <col min="4363" max="4363" width="15.7109375" style="45" customWidth="1"/>
    <col min="4364" max="4364" width="16" style="45" customWidth="1"/>
    <col min="4365" max="4365" width="15.42578125" style="45" customWidth="1"/>
    <col min="4366" max="4366" width="28.5703125" style="45" customWidth="1"/>
    <col min="4367" max="4606" width="10.85546875" style="45"/>
    <col min="4607" max="4607" width="8.28515625" style="45" customWidth="1"/>
    <col min="4608" max="4608" width="10.85546875" style="45"/>
    <col min="4609" max="4609" width="23.42578125" style="45" customWidth="1"/>
    <col min="4610" max="4610" width="25.140625" style="45" customWidth="1"/>
    <col min="4611" max="4611" width="12.85546875" style="45" customWidth="1"/>
    <col min="4612" max="4612" width="9.5703125" style="45" customWidth="1"/>
    <col min="4613" max="4613" width="8.7109375" style="45" customWidth="1"/>
    <col min="4614" max="4614" width="10.85546875" style="45"/>
    <col min="4615" max="4616" width="0" style="45" hidden="1" customWidth="1"/>
    <col min="4617" max="4617" width="14.28515625" style="45" customWidth="1"/>
    <col min="4618" max="4618" width="14.85546875" style="45" customWidth="1"/>
    <col min="4619" max="4619" width="15.7109375" style="45" customWidth="1"/>
    <col min="4620" max="4620" width="16" style="45" customWidth="1"/>
    <col min="4621" max="4621" width="15.42578125" style="45" customWidth="1"/>
    <col min="4622" max="4622" width="28.5703125" style="45" customWidth="1"/>
    <col min="4623" max="4862" width="10.85546875" style="45"/>
    <col min="4863" max="4863" width="8.28515625" style="45" customWidth="1"/>
    <col min="4864" max="4864" width="10.85546875" style="45"/>
    <col min="4865" max="4865" width="23.42578125" style="45" customWidth="1"/>
    <col min="4866" max="4866" width="25.140625" style="45" customWidth="1"/>
    <col min="4867" max="4867" width="12.85546875" style="45" customWidth="1"/>
    <col min="4868" max="4868" width="9.5703125" style="45" customWidth="1"/>
    <col min="4869" max="4869" width="8.7109375" style="45" customWidth="1"/>
    <col min="4870" max="4870" width="10.85546875" style="45"/>
    <col min="4871" max="4872" width="0" style="45" hidden="1" customWidth="1"/>
    <col min="4873" max="4873" width="14.28515625" style="45" customWidth="1"/>
    <col min="4874" max="4874" width="14.85546875" style="45" customWidth="1"/>
    <col min="4875" max="4875" width="15.7109375" style="45" customWidth="1"/>
    <col min="4876" max="4876" width="16" style="45" customWidth="1"/>
    <col min="4877" max="4877" width="15.42578125" style="45" customWidth="1"/>
    <col min="4878" max="4878" width="28.5703125" style="45" customWidth="1"/>
    <col min="4879" max="5118" width="10.85546875" style="45"/>
    <col min="5119" max="5119" width="8.28515625" style="45" customWidth="1"/>
    <col min="5120" max="5120" width="10.85546875" style="45"/>
    <col min="5121" max="5121" width="23.42578125" style="45" customWidth="1"/>
    <col min="5122" max="5122" width="25.140625" style="45" customWidth="1"/>
    <col min="5123" max="5123" width="12.85546875" style="45" customWidth="1"/>
    <col min="5124" max="5124" width="9.5703125" style="45" customWidth="1"/>
    <col min="5125" max="5125" width="8.7109375" style="45" customWidth="1"/>
    <col min="5126" max="5126" width="10.85546875" style="45"/>
    <col min="5127" max="5128" width="0" style="45" hidden="1" customWidth="1"/>
    <col min="5129" max="5129" width="14.28515625" style="45" customWidth="1"/>
    <col min="5130" max="5130" width="14.85546875" style="45" customWidth="1"/>
    <col min="5131" max="5131" width="15.7109375" style="45" customWidth="1"/>
    <col min="5132" max="5132" width="16" style="45" customWidth="1"/>
    <col min="5133" max="5133" width="15.42578125" style="45" customWidth="1"/>
    <col min="5134" max="5134" width="28.5703125" style="45" customWidth="1"/>
    <col min="5135" max="5374" width="10.85546875" style="45"/>
    <col min="5375" max="5375" width="8.28515625" style="45" customWidth="1"/>
    <col min="5376" max="5376" width="10.85546875" style="45"/>
    <col min="5377" max="5377" width="23.42578125" style="45" customWidth="1"/>
    <col min="5378" max="5378" width="25.140625" style="45" customWidth="1"/>
    <col min="5379" max="5379" width="12.85546875" style="45" customWidth="1"/>
    <col min="5380" max="5380" width="9.5703125" style="45" customWidth="1"/>
    <col min="5381" max="5381" width="8.7109375" style="45" customWidth="1"/>
    <col min="5382" max="5382" width="10.85546875" style="45"/>
    <col min="5383" max="5384" width="0" style="45" hidden="1" customWidth="1"/>
    <col min="5385" max="5385" width="14.28515625" style="45" customWidth="1"/>
    <col min="5386" max="5386" width="14.85546875" style="45" customWidth="1"/>
    <col min="5387" max="5387" width="15.7109375" style="45" customWidth="1"/>
    <col min="5388" max="5388" width="16" style="45" customWidth="1"/>
    <col min="5389" max="5389" width="15.42578125" style="45" customWidth="1"/>
    <col min="5390" max="5390" width="28.5703125" style="45" customWidth="1"/>
    <col min="5391" max="5630" width="10.85546875" style="45"/>
    <col min="5631" max="5631" width="8.28515625" style="45" customWidth="1"/>
    <col min="5632" max="5632" width="10.85546875" style="45"/>
    <col min="5633" max="5633" width="23.42578125" style="45" customWidth="1"/>
    <col min="5634" max="5634" width="25.140625" style="45" customWidth="1"/>
    <col min="5635" max="5635" width="12.85546875" style="45" customWidth="1"/>
    <col min="5636" max="5636" width="9.5703125" style="45" customWidth="1"/>
    <col min="5637" max="5637" width="8.7109375" style="45" customWidth="1"/>
    <col min="5638" max="5638" width="10.85546875" style="45"/>
    <col min="5639" max="5640" width="0" style="45" hidden="1" customWidth="1"/>
    <col min="5641" max="5641" width="14.28515625" style="45" customWidth="1"/>
    <col min="5642" max="5642" width="14.85546875" style="45" customWidth="1"/>
    <col min="5643" max="5643" width="15.7109375" style="45" customWidth="1"/>
    <col min="5644" max="5644" width="16" style="45" customWidth="1"/>
    <col min="5645" max="5645" width="15.42578125" style="45" customWidth="1"/>
    <col min="5646" max="5646" width="28.5703125" style="45" customWidth="1"/>
    <col min="5647" max="5886" width="10.85546875" style="45"/>
    <col min="5887" max="5887" width="8.28515625" style="45" customWidth="1"/>
    <col min="5888" max="5888" width="10.85546875" style="45"/>
    <col min="5889" max="5889" width="23.42578125" style="45" customWidth="1"/>
    <col min="5890" max="5890" width="25.140625" style="45" customWidth="1"/>
    <col min="5891" max="5891" width="12.85546875" style="45" customWidth="1"/>
    <col min="5892" max="5892" width="9.5703125" style="45" customWidth="1"/>
    <col min="5893" max="5893" width="8.7109375" style="45" customWidth="1"/>
    <col min="5894" max="5894" width="10.85546875" style="45"/>
    <col min="5895" max="5896" width="0" style="45" hidden="1" customWidth="1"/>
    <col min="5897" max="5897" width="14.28515625" style="45" customWidth="1"/>
    <col min="5898" max="5898" width="14.85546875" style="45" customWidth="1"/>
    <col min="5899" max="5899" width="15.7109375" style="45" customWidth="1"/>
    <col min="5900" max="5900" width="16" style="45" customWidth="1"/>
    <col min="5901" max="5901" width="15.42578125" style="45" customWidth="1"/>
    <col min="5902" max="5902" width="28.5703125" style="45" customWidth="1"/>
    <col min="5903" max="6142" width="10.85546875" style="45"/>
    <col min="6143" max="6143" width="8.28515625" style="45" customWidth="1"/>
    <col min="6144" max="6144" width="10.85546875" style="45"/>
    <col min="6145" max="6145" width="23.42578125" style="45" customWidth="1"/>
    <col min="6146" max="6146" width="25.140625" style="45" customWidth="1"/>
    <col min="6147" max="6147" width="12.85546875" style="45" customWidth="1"/>
    <col min="6148" max="6148" width="9.5703125" style="45" customWidth="1"/>
    <col min="6149" max="6149" width="8.7109375" style="45" customWidth="1"/>
    <col min="6150" max="6150" width="10.85546875" style="45"/>
    <col min="6151" max="6152" width="0" style="45" hidden="1" customWidth="1"/>
    <col min="6153" max="6153" width="14.28515625" style="45" customWidth="1"/>
    <col min="6154" max="6154" width="14.85546875" style="45" customWidth="1"/>
    <col min="6155" max="6155" width="15.7109375" style="45" customWidth="1"/>
    <col min="6156" max="6156" width="16" style="45" customWidth="1"/>
    <col min="6157" max="6157" width="15.42578125" style="45" customWidth="1"/>
    <col min="6158" max="6158" width="28.5703125" style="45" customWidth="1"/>
    <col min="6159" max="6398" width="10.85546875" style="45"/>
    <col min="6399" max="6399" width="8.28515625" style="45" customWidth="1"/>
    <col min="6400" max="6400" width="10.85546875" style="45"/>
    <col min="6401" max="6401" width="23.42578125" style="45" customWidth="1"/>
    <col min="6402" max="6402" width="25.140625" style="45" customWidth="1"/>
    <col min="6403" max="6403" width="12.85546875" style="45" customWidth="1"/>
    <col min="6404" max="6404" width="9.5703125" style="45" customWidth="1"/>
    <col min="6405" max="6405" width="8.7109375" style="45" customWidth="1"/>
    <col min="6406" max="6406" width="10.85546875" style="45"/>
    <col min="6407" max="6408" width="0" style="45" hidden="1" customWidth="1"/>
    <col min="6409" max="6409" width="14.28515625" style="45" customWidth="1"/>
    <col min="6410" max="6410" width="14.85546875" style="45" customWidth="1"/>
    <col min="6411" max="6411" width="15.7109375" style="45" customWidth="1"/>
    <col min="6412" max="6412" width="16" style="45" customWidth="1"/>
    <col min="6413" max="6413" width="15.42578125" style="45" customWidth="1"/>
    <col min="6414" max="6414" width="28.5703125" style="45" customWidth="1"/>
    <col min="6415" max="6654" width="10.85546875" style="45"/>
    <col min="6655" max="6655" width="8.28515625" style="45" customWidth="1"/>
    <col min="6656" max="6656" width="10.85546875" style="45"/>
    <col min="6657" max="6657" width="23.42578125" style="45" customWidth="1"/>
    <col min="6658" max="6658" width="25.140625" style="45" customWidth="1"/>
    <col min="6659" max="6659" width="12.85546875" style="45" customWidth="1"/>
    <col min="6660" max="6660" width="9.5703125" style="45" customWidth="1"/>
    <col min="6661" max="6661" width="8.7109375" style="45" customWidth="1"/>
    <col min="6662" max="6662" width="10.85546875" style="45"/>
    <col min="6663" max="6664" width="0" style="45" hidden="1" customWidth="1"/>
    <col min="6665" max="6665" width="14.28515625" style="45" customWidth="1"/>
    <col min="6666" max="6666" width="14.85546875" style="45" customWidth="1"/>
    <col min="6667" max="6667" width="15.7109375" style="45" customWidth="1"/>
    <col min="6668" max="6668" width="16" style="45" customWidth="1"/>
    <col min="6669" max="6669" width="15.42578125" style="45" customWidth="1"/>
    <col min="6670" max="6670" width="28.5703125" style="45" customWidth="1"/>
    <col min="6671" max="6910" width="10.85546875" style="45"/>
    <col min="6911" max="6911" width="8.28515625" style="45" customWidth="1"/>
    <col min="6912" max="6912" width="10.85546875" style="45"/>
    <col min="6913" max="6913" width="23.42578125" style="45" customWidth="1"/>
    <col min="6914" max="6914" width="25.140625" style="45" customWidth="1"/>
    <col min="6915" max="6915" width="12.85546875" style="45" customWidth="1"/>
    <col min="6916" max="6916" width="9.5703125" style="45" customWidth="1"/>
    <col min="6917" max="6917" width="8.7109375" style="45" customWidth="1"/>
    <col min="6918" max="6918" width="10.85546875" style="45"/>
    <col min="6919" max="6920" width="0" style="45" hidden="1" customWidth="1"/>
    <col min="6921" max="6921" width="14.28515625" style="45" customWidth="1"/>
    <col min="6922" max="6922" width="14.85546875" style="45" customWidth="1"/>
    <col min="6923" max="6923" width="15.7109375" style="45" customWidth="1"/>
    <col min="6924" max="6924" width="16" style="45" customWidth="1"/>
    <col min="6925" max="6925" width="15.42578125" style="45" customWidth="1"/>
    <col min="6926" max="6926" width="28.5703125" style="45" customWidth="1"/>
    <col min="6927" max="7166" width="10.85546875" style="45"/>
    <col min="7167" max="7167" width="8.28515625" style="45" customWidth="1"/>
    <col min="7168" max="7168" width="10.85546875" style="45"/>
    <col min="7169" max="7169" width="23.42578125" style="45" customWidth="1"/>
    <col min="7170" max="7170" width="25.140625" style="45" customWidth="1"/>
    <col min="7171" max="7171" width="12.85546875" style="45" customWidth="1"/>
    <col min="7172" max="7172" width="9.5703125" style="45" customWidth="1"/>
    <col min="7173" max="7173" width="8.7109375" style="45" customWidth="1"/>
    <col min="7174" max="7174" width="10.85546875" style="45"/>
    <col min="7175" max="7176" width="0" style="45" hidden="1" customWidth="1"/>
    <col min="7177" max="7177" width="14.28515625" style="45" customWidth="1"/>
    <col min="7178" max="7178" width="14.85546875" style="45" customWidth="1"/>
    <col min="7179" max="7179" width="15.7109375" style="45" customWidth="1"/>
    <col min="7180" max="7180" width="16" style="45" customWidth="1"/>
    <col min="7181" max="7181" width="15.42578125" style="45" customWidth="1"/>
    <col min="7182" max="7182" width="28.5703125" style="45" customWidth="1"/>
    <col min="7183" max="7422" width="10.85546875" style="45"/>
    <col min="7423" max="7423" width="8.28515625" style="45" customWidth="1"/>
    <col min="7424" max="7424" width="10.85546875" style="45"/>
    <col min="7425" max="7425" width="23.42578125" style="45" customWidth="1"/>
    <col min="7426" max="7426" width="25.140625" style="45" customWidth="1"/>
    <col min="7427" max="7427" width="12.85546875" style="45" customWidth="1"/>
    <col min="7428" max="7428" width="9.5703125" style="45" customWidth="1"/>
    <col min="7429" max="7429" width="8.7109375" style="45" customWidth="1"/>
    <col min="7430" max="7430" width="10.85546875" style="45"/>
    <col min="7431" max="7432" width="0" style="45" hidden="1" customWidth="1"/>
    <col min="7433" max="7433" width="14.28515625" style="45" customWidth="1"/>
    <col min="7434" max="7434" width="14.85546875" style="45" customWidth="1"/>
    <col min="7435" max="7435" width="15.7109375" style="45" customWidth="1"/>
    <col min="7436" max="7436" width="16" style="45" customWidth="1"/>
    <col min="7437" max="7437" width="15.42578125" style="45" customWidth="1"/>
    <col min="7438" max="7438" width="28.5703125" style="45" customWidth="1"/>
    <col min="7439" max="7678" width="10.85546875" style="45"/>
    <col min="7679" max="7679" width="8.28515625" style="45" customWidth="1"/>
    <col min="7680" max="7680" width="10.85546875" style="45"/>
    <col min="7681" max="7681" width="23.42578125" style="45" customWidth="1"/>
    <col min="7682" max="7682" width="25.140625" style="45" customWidth="1"/>
    <col min="7683" max="7683" width="12.85546875" style="45" customWidth="1"/>
    <col min="7684" max="7684" width="9.5703125" style="45" customWidth="1"/>
    <col min="7685" max="7685" width="8.7109375" style="45" customWidth="1"/>
    <col min="7686" max="7686" width="10.85546875" style="45"/>
    <col min="7687" max="7688" width="0" style="45" hidden="1" customWidth="1"/>
    <col min="7689" max="7689" width="14.28515625" style="45" customWidth="1"/>
    <col min="7690" max="7690" width="14.85546875" style="45" customWidth="1"/>
    <col min="7691" max="7691" width="15.7109375" style="45" customWidth="1"/>
    <col min="7692" max="7692" width="16" style="45" customWidth="1"/>
    <col min="7693" max="7693" width="15.42578125" style="45" customWidth="1"/>
    <col min="7694" max="7694" width="28.5703125" style="45" customWidth="1"/>
    <col min="7695" max="7934" width="10.85546875" style="45"/>
    <col min="7935" max="7935" width="8.28515625" style="45" customWidth="1"/>
    <col min="7936" max="7936" width="10.85546875" style="45"/>
    <col min="7937" max="7937" width="23.42578125" style="45" customWidth="1"/>
    <col min="7938" max="7938" width="25.140625" style="45" customWidth="1"/>
    <col min="7939" max="7939" width="12.85546875" style="45" customWidth="1"/>
    <col min="7940" max="7940" width="9.5703125" style="45" customWidth="1"/>
    <col min="7941" max="7941" width="8.7109375" style="45" customWidth="1"/>
    <col min="7942" max="7942" width="10.85546875" style="45"/>
    <col min="7943" max="7944" width="0" style="45" hidden="1" customWidth="1"/>
    <col min="7945" max="7945" width="14.28515625" style="45" customWidth="1"/>
    <col min="7946" max="7946" width="14.85546875" style="45" customWidth="1"/>
    <col min="7947" max="7947" width="15.7109375" style="45" customWidth="1"/>
    <col min="7948" max="7948" width="16" style="45" customWidth="1"/>
    <col min="7949" max="7949" width="15.42578125" style="45" customWidth="1"/>
    <col min="7950" max="7950" width="28.5703125" style="45" customWidth="1"/>
    <col min="7951" max="8190" width="10.85546875" style="45"/>
    <col min="8191" max="8191" width="8.28515625" style="45" customWidth="1"/>
    <col min="8192" max="8192" width="10.85546875" style="45"/>
    <col min="8193" max="8193" width="23.42578125" style="45" customWidth="1"/>
    <col min="8194" max="8194" width="25.140625" style="45" customWidth="1"/>
    <col min="8195" max="8195" width="12.85546875" style="45" customWidth="1"/>
    <col min="8196" max="8196" width="9.5703125" style="45" customWidth="1"/>
    <col min="8197" max="8197" width="8.7109375" style="45" customWidth="1"/>
    <col min="8198" max="8198" width="10.85546875" style="45"/>
    <col min="8199" max="8200" width="0" style="45" hidden="1" customWidth="1"/>
    <col min="8201" max="8201" width="14.28515625" style="45" customWidth="1"/>
    <col min="8202" max="8202" width="14.85546875" style="45" customWidth="1"/>
    <col min="8203" max="8203" width="15.7109375" style="45" customWidth="1"/>
    <col min="8204" max="8204" width="16" style="45" customWidth="1"/>
    <col min="8205" max="8205" width="15.42578125" style="45" customWidth="1"/>
    <col min="8206" max="8206" width="28.5703125" style="45" customWidth="1"/>
    <col min="8207" max="8446" width="10.85546875" style="45"/>
    <col min="8447" max="8447" width="8.28515625" style="45" customWidth="1"/>
    <col min="8448" max="8448" width="10.85546875" style="45"/>
    <col min="8449" max="8449" width="23.42578125" style="45" customWidth="1"/>
    <col min="8450" max="8450" width="25.140625" style="45" customWidth="1"/>
    <col min="8451" max="8451" width="12.85546875" style="45" customWidth="1"/>
    <col min="8452" max="8452" width="9.5703125" style="45" customWidth="1"/>
    <col min="8453" max="8453" width="8.7109375" style="45" customWidth="1"/>
    <col min="8454" max="8454" width="10.85546875" style="45"/>
    <col min="8455" max="8456" width="0" style="45" hidden="1" customWidth="1"/>
    <col min="8457" max="8457" width="14.28515625" style="45" customWidth="1"/>
    <col min="8458" max="8458" width="14.85546875" style="45" customWidth="1"/>
    <col min="8459" max="8459" width="15.7109375" style="45" customWidth="1"/>
    <col min="8460" max="8460" width="16" style="45" customWidth="1"/>
    <col min="8461" max="8461" width="15.42578125" style="45" customWidth="1"/>
    <col min="8462" max="8462" width="28.5703125" style="45" customWidth="1"/>
    <col min="8463" max="8702" width="10.85546875" style="45"/>
    <col min="8703" max="8703" width="8.28515625" style="45" customWidth="1"/>
    <col min="8704" max="8704" width="10.85546875" style="45"/>
    <col min="8705" max="8705" width="23.42578125" style="45" customWidth="1"/>
    <col min="8706" max="8706" width="25.140625" style="45" customWidth="1"/>
    <col min="8707" max="8707" width="12.85546875" style="45" customWidth="1"/>
    <col min="8708" max="8708" width="9.5703125" style="45" customWidth="1"/>
    <col min="8709" max="8709" width="8.7109375" style="45" customWidth="1"/>
    <col min="8710" max="8710" width="10.85546875" style="45"/>
    <col min="8711" max="8712" width="0" style="45" hidden="1" customWidth="1"/>
    <col min="8713" max="8713" width="14.28515625" style="45" customWidth="1"/>
    <col min="8714" max="8714" width="14.85546875" style="45" customWidth="1"/>
    <col min="8715" max="8715" width="15.7109375" style="45" customWidth="1"/>
    <col min="8716" max="8716" width="16" style="45" customWidth="1"/>
    <col min="8717" max="8717" width="15.42578125" style="45" customWidth="1"/>
    <col min="8718" max="8718" width="28.5703125" style="45" customWidth="1"/>
    <col min="8719" max="8958" width="10.85546875" style="45"/>
    <col min="8959" max="8959" width="8.28515625" style="45" customWidth="1"/>
    <col min="8960" max="8960" width="10.85546875" style="45"/>
    <col min="8961" max="8961" width="23.42578125" style="45" customWidth="1"/>
    <col min="8962" max="8962" width="25.140625" style="45" customWidth="1"/>
    <col min="8963" max="8963" width="12.85546875" style="45" customWidth="1"/>
    <col min="8964" max="8964" width="9.5703125" style="45" customWidth="1"/>
    <col min="8965" max="8965" width="8.7109375" style="45" customWidth="1"/>
    <col min="8966" max="8966" width="10.85546875" style="45"/>
    <col min="8967" max="8968" width="0" style="45" hidden="1" customWidth="1"/>
    <col min="8969" max="8969" width="14.28515625" style="45" customWidth="1"/>
    <col min="8970" max="8970" width="14.85546875" style="45" customWidth="1"/>
    <col min="8971" max="8971" width="15.7109375" style="45" customWidth="1"/>
    <col min="8972" max="8972" width="16" style="45" customWidth="1"/>
    <col min="8973" max="8973" width="15.42578125" style="45" customWidth="1"/>
    <col min="8974" max="8974" width="28.5703125" style="45" customWidth="1"/>
    <col min="8975" max="9214" width="10.85546875" style="45"/>
    <col min="9215" max="9215" width="8.28515625" style="45" customWidth="1"/>
    <col min="9216" max="9216" width="10.85546875" style="45"/>
    <col min="9217" max="9217" width="23.42578125" style="45" customWidth="1"/>
    <col min="9218" max="9218" width="25.140625" style="45" customWidth="1"/>
    <col min="9219" max="9219" width="12.85546875" style="45" customWidth="1"/>
    <col min="9220" max="9220" width="9.5703125" style="45" customWidth="1"/>
    <col min="9221" max="9221" width="8.7109375" style="45" customWidth="1"/>
    <col min="9222" max="9222" width="10.85546875" style="45"/>
    <col min="9223" max="9224" width="0" style="45" hidden="1" customWidth="1"/>
    <col min="9225" max="9225" width="14.28515625" style="45" customWidth="1"/>
    <col min="9226" max="9226" width="14.85546875" style="45" customWidth="1"/>
    <col min="9227" max="9227" width="15.7109375" style="45" customWidth="1"/>
    <col min="9228" max="9228" width="16" style="45" customWidth="1"/>
    <col min="9229" max="9229" width="15.42578125" style="45" customWidth="1"/>
    <col min="9230" max="9230" width="28.5703125" style="45" customWidth="1"/>
    <col min="9231" max="9470" width="10.85546875" style="45"/>
    <col min="9471" max="9471" width="8.28515625" style="45" customWidth="1"/>
    <col min="9472" max="9472" width="10.85546875" style="45"/>
    <col min="9473" max="9473" width="23.42578125" style="45" customWidth="1"/>
    <col min="9474" max="9474" width="25.140625" style="45" customWidth="1"/>
    <col min="9475" max="9475" width="12.85546875" style="45" customWidth="1"/>
    <col min="9476" max="9476" width="9.5703125" style="45" customWidth="1"/>
    <col min="9477" max="9477" width="8.7109375" style="45" customWidth="1"/>
    <col min="9478" max="9478" width="10.85546875" style="45"/>
    <col min="9479" max="9480" width="0" style="45" hidden="1" customWidth="1"/>
    <col min="9481" max="9481" width="14.28515625" style="45" customWidth="1"/>
    <col min="9482" max="9482" width="14.85546875" style="45" customWidth="1"/>
    <col min="9483" max="9483" width="15.7109375" style="45" customWidth="1"/>
    <col min="9484" max="9484" width="16" style="45" customWidth="1"/>
    <col min="9485" max="9485" width="15.42578125" style="45" customWidth="1"/>
    <col min="9486" max="9486" width="28.5703125" style="45" customWidth="1"/>
    <col min="9487" max="9726" width="10.85546875" style="45"/>
    <col min="9727" max="9727" width="8.28515625" style="45" customWidth="1"/>
    <col min="9728" max="9728" width="10.85546875" style="45"/>
    <col min="9729" max="9729" width="23.42578125" style="45" customWidth="1"/>
    <col min="9730" max="9730" width="25.140625" style="45" customWidth="1"/>
    <col min="9731" max="9731" width="12.85546875" style="45" customWidth="1"/>
    <col min="9732" max="9732" width="9.5703125" style="45" customWidth="1"/>
    <col min="9733" max="9733" width="8.7109375" style="45" customWidth="1"/>
    <col min="9734" max="9734" width="10.85546875" style="45"/>
    <col min="9735" max="9736" width="0" style="45" hidden="1" customWidth="1"/>
    <col min="9737" max="9737" width="14.28515625" style="45" customWidth="1"/>
    <col min="9738" max="9738" width="14.85546875" style="45" customWidth="1"/>
    <col min="9739" max="9739" width="15.7109375" style="45" customWidth="1"/>
    <col min="9740" max="9740" width="16" style="45" customWidth="1"/>
    <col min="9741" max="9741" width="15.42578125" style="45" customWidth="1"/>
    <col min="9742" max="9742" width="28.5703125" style="45" customWidth="1"/>
    <col min="9743" max="9982" width="10.85546875" style="45"/>
    <col min="9983" max="9983" width="8.28515625" style="45" customWidth="1"/>
    <col min="9984" max="9984" width="10.85546875" style="45"/>
    <col min="9985" max="9985" width="23.42578125" style="45" customWidth="1"/>
    <col min="9986" max="9986" width="25.140625" style="45" customWidth="1"/>
    <col min="9987" max="9987" width="12.85546875" style="45" customWidth="1"/>
    <col min="9988" max="9988" width="9.5703125" style="45" customWidth="1"/>
    <col min="9989" max="9989" width="8.7109375" style="45" customWidth="1"/>
    <col min="9990" max="9990" width="10.85546875" style="45"/>
    <col min="9991" max="9992" width="0" style="45" hidden="1" customWidth="1"/>
    <col min="9993" max="9993" width="14.28515625" style="45" customWidth="1"/>
    <col min="9994" max="9994" width="14.85546875" style="45" customWidth="1"/>
    <col min="9995" max="9995" width="15.7109375" style="45" customWidth="1"/>
    <col min="9996" max="9996" width="16" style="45" customWidth="1"/>
    <col min="9997" max="9997" width="15.42578125" style="45" customWidth="1"/>
    <col min="9998" max="9998" width="28.5703125" style="45" customWidth="1"/>
    <col min="9999" max="10238" width="10.85546875" style="45"/>
    <col min="10239" max="10239" width="8.28515625" style="45" customWidth="1"/>
    <col min="10240" max="10240" width="10.85546875" style="45"/>
    <col min="10241" max="10241" width="23.42578125" style="45" customWidth="1"/>
    <col min="10242" max="10242" width="25.140625" style="45" customWidth="1"/>
    <col min="10243" max="10243" width="12.85546875" style="45" customWidth="1"/>
    <col min="10244" max="10244" width="9.5703125" style="45" customWidth="1"/>
    <col min="10245" max="10245" width="8.7109375" style="45" customWidth="1"/>
    <col min="10246" max="10246" width="10.85546875" style="45"/>
    <col min="10247" max="10248" width="0" style="45" hidden="1" customWidth="1"/>
    <col min="10249" max="10249" width="14.28515625" style="45" customWidth="1"/>
    <col min="10250" max="10250" width="14.85546875" style="45" customWidth="1"/>
    <col min="10251" max="10251" width="15.7109375" style="45" customWidth="1"/>
    <col min="10252" max="10252" width="16" style="45" customWidth="1"/>
    <col min="10253" max="10253" width="15.42578125" style="45" customWidth="1"/>
    <col min="10254" max="10254" width="28.5703125" style="45" customWidth="1"/>
    <col min="10255" max="10494" width="10.85546875" style="45"/>
    <col min="10495" max="10495" width="8.28515625" style="45" customWidth="1"/>
    <col min="10496" max="10496" width="10.85546875" style="45"/>
    <col min="10497" max="10497" width="23.42578125" style="45" customWidth="1"/>
    <col min="10498" max="10498" width="25.140625" style="45" customWidth="1"/>
    <col min="10499" max="10499" width="12.85546875" style="45" customWidth="1"/>
    <col min="10500" max="10500" width="9.5703125" style="45" customWidth="1"/>
    <col min="10501" max="10501" width="8.7109375" style="45" customWidth="1"/>
    <col min="10502" max="10502" width="10.85546875" style="45"/>
    <col min="10503" max="10504" width="0" style="45" hidden="1" customWidth="1"/>
    <col min="10505" max="10505" width="14.28515625" style="45" customWidth="1"/>
    <col min="10506" max="10506" width="14.85546875" style="45" customWidth="1"/>
    <col min="10507" max="10507" width="15.7109375" style="45" customWidth="1"/>
    <col min="10508" max="10508" width="16" style="45" customWidth="1"/>
    <col min="10509" max="10509" width="15.42578125" style="45" customWidth="1"/>
    <col min="10510" max="10510" width="28.5703125" style="45" customWidth="1"/>
    <col min="10511" max="10750" width="10.85546875" style="45"/>
    <col min="10751" max="10751" width="8.28515625" style="45" customWidth="1"/>
    <col min="10752" max="10752" width="10.85546875" style="45"/>
    <col min="10753" max="10753" width="23.42578125" style="45" customWidth="1"/>
    <col min="10754" max="10754" width="25.140625" style="45" customWidth="1"/>
    <col min="10755" max="10755" width="12.85546875" style="45" customWidth="1"/>
    <col min="10756" max="10756" width="9.5703125" style="45" customWidth="1"/>
    <col min="10757" max="10757" width="8.7109375" style="45" customWidth="1"/>
    <col min="10758" max="10758" width="10.85546875" style="45"/>
    <col min="10759" max="10760" width="0" style="45" hidden="1" customWidth="1"/>
    <col min="10761" max="10761" width="14.28515625" style="45" customWidth="1"/>
    <col min="10762" max="10762" width="14.85546875" style="45" customWidth="1"/>
    <col min="10763" max="10763" width="15.7109375" style="45" customWidth="1"/>
    <col min="10764" max="10764" width="16" style="45" customWidth="1"/>
    <col min="10765" max="10765" width="15.42578125" style="45" customWidth="1"/>
    <col min="10766" max="10766" width="28.5703125" style="45" customWidth="1"/>
    <col min="10767" max="11006" width="10.85546875" style="45"/>
    <col min="11007" max="11007" width="8.28515625" style="45" customWidth="1"/>
    <col min="11008" max="11008" width="10.85546875" style="45"/>
    <col min="11009" max="11009" width="23.42578125" style="45" customWidth="1"/>
    <col min="11010" max="11010" width="25.140625" style="45" customWidth="1"/>
    <col min="11011" max="11011" width="12.85546875" style="45" customWidth="1"/>
    <col min="11012" max="11012" width="9.5703125" style="45" customWidth="1"/>
    <col min="11013" max="11013" width="8.7109375" style="45" customWidth="1"/>
    <col min="11014" max="11014" width="10.85546875" style="45"/>
    <col min="11015" max="11016" width="0" style="45" hidden="1" customWidth="1"/>
    <col min="11017" max="11017" width="14.28515625" style="45" customWidth="1"/>
    <col min="11018" max="11018" width="14.85546875" style="45" customWidth="1"/>
    <col min="11019" max="11019" width="15.7109375" style="45" customWidth="1"/>
    <col min="11020" max="11020" width="16" style="45" customWidth="1"/>
    <col min="11021" max="11021" width="15.42578125" style="45" customWidth="1"/>
    <col min="11022" max="11022" width="28.5703125" style="45" customWidth="1"/>
    <col min="11023" max="11262" width="10.85546875" style="45"/>
    <col min="11263" max="11263" width="8.28515625" style="45" customWidth="1"/>
    <col min="11264" max="11264" width="10.85546875" style="45"/>
    <col min="11265" max="11265" width="23.42578125" style="45" customWidth="1"/>
    <col min="11266" max="11266" width="25.140625" style="45" customWidth="1"/>
    <col min="11267" max="11267" width="12.85546875" style="45" customWidth="1"/>
    <col min="11268" max="11268" width="9.5703125" style="45" customWidth="1"/>
    <col min="11269" max="11269" width="8.7109375" style="45" customWidth="1"/>
    <col min="11270" max="11270" width="10.85546875" style="45"/>
    <col min="11271" max="11272" width="0" style="45" hidden="1" customWidth="1"/>
    <col min="11273" max="11273" width="14.28515625" style="45" customWidth="1"/>
    <col min="11274" max="11274" width="14.85546875" style="45" customWidth="1"/>
    <col min="11275" max="11275" width="15.7109375" style="45" customWidth="1"/>
    <col min="11276" max="11276" width="16" style="45" customWidth="1"/>
    <col min="11277" max="11277" width="15.42578125" style="45" customWidth="1"/>
    <col min="11278" max="11278" width="28.5703125" style="45" customWidth="1"/>
    <col min="11279" max="11518" width="10.85546875" style="45"/>
    <col min="11519" max="11519" width="8.28515625" style="45" customWidth="1"/>
    <col min="11520" max="11520" width="10.85546875" style="45"/>
    <col min="11521" max="11521" width="23.42578125" style="45" customWidth="1"/>
    <col min="11522" max="11522" width="25.140625" style="45" customWidth="1"/>
    <col min="11523" max="11523" width="12.85546875" style="45" customWidth="1"/>
    <col min="11524" max="11524" width="9.5703125" style="45" customWidth="1"/>
    <col min="11525" max="11525" width="8.7109375" style="45" customWidth="1"/>
    <col min="11526" max="11526" width="10.85546875" style="45"/>
    <col min="11527" max="11528" width="0" style="45" hidden="1" customWidth="1"/>
    <col min="11529" max="11529" width="14.28515625" style="45" customWidth="1"/>
    <col min="11530" max="11530" width="14.85546875" style="45" customWidth="1"/>
    <col min="11531" max="11531" width="15.7109375" style="45" customWidth="1"/>
    <col min="11532" max="11532" width="16" style="45" customWidth="1"/>
    <col min="11533" max="11533" width="15.42578125" style="45" customWidth="1"/>
    <col min="11534" max="11534" width="28.5703125" style="45" customWidth="1"/>
    <col min="11535" max="11774" width="10.85546875" style="45"/>
    <col min="11775" max="11775" width="8.28515625" style="45" customWidth="1"/>
    <col min="11776" max="11776" width="10.85546875" style="45"/>
    <col min="11777" max="11777" width="23.42578125" style="45" customWidth="1"/>
    <col min="11778" max="11778" width="25.140625" style="45" customWidth="1"/>
    <col min="11779" max="11779" width="12.85546875" style="45" customWidth="1"/>
    <col min="11780" max="11780" width="9.5703125" style="45" customWidth="1"/>
    <col min="11781" max="11781" width="8.7109375" style="45" customWidth="1"/>
    <col min="11782" max="11782" width="10.85546875" style="45"/>
    <col min="11783" max="11784" width="0" style="45" hidden="1" customWidth="1"/>
    <col min="11785" max="11785" width="14.28515625" style="45" customWidth="1"/>
    <col min="11786" max="11786" width="14.85546875" style="45" customWidth="1"/>
    <col min="11787" max="11787" width="15.7109375" style="45" customWidth="1"/>
    <col min="11788" max="11788" width="16" style="45" customWidth="1"/>
    <col min="11789" max="11789" width="15.42578125" style="45" customWidth="1"/>
    <col min="11790" max="11790" width="28.5703125" style="45" customWidth="1"/>
    <col min="11791" max="12030" width="10.85546875" style="45"/>
    <col min="12031" max="12031" width="8.28515625" style="45" customWidth="1"/>
    <col min="12032" max="12032" width="10.85546875" style="45"/>
    <col min="12033" max="12033" width="23.42578125" style="45" customWidth="1"/>
    <col min="12034" max="12034" width="25.140625" style="45" customWidth="1"/>
    <col min="12035" max="12035" width="12.85546875" style="45" customWidth="1"/>
    <col min="12036" max="12036" width="9.5703125" style="45" customWidth="1"/>
    <col min="12037" max="12037" width="8.7109375" style="45" customWidth="1"/>
    <col min="12038" max="12038" width="10.85546875" style="45"/>
    <col min="12039" max="12040" width="0" style="45" hidden="1" customWidth="1"/>
    <col min="12041" max="12041" width="14.28515625" style="45" customWidth="1"/>
    <col min="12042" max="12042" width="14.85546875" style="45" customWidth="1"/>
    <col min="12043" max="12043" width="15.7109375" style="45" customWidth="1"/>
    <col min="12044" max="12044" width="16" style="45" customWidth="1"/>
    <col min="12045" max="12045" width="15.42578125" style="45" customWidth="1"/>
    <col min="12046" max="12046" width="28.5703125" style="45" customWidth="1"/>
    <col min="12047" max="12286" width="10.85546875" style="45"/>
    <col min="12287" max="12287" width="8.28515625" style="45" customWidth="1"/>
    <col min="12288" max="12288" width="10.85546875" style="45"/>
    <col min="12289" max="12289" width="23.42578125" style="45" customWidth="1"/>
    <col min="12290" max="12290" width="25.140625" style="45" customWidth="1"/>
    <col min="12291" max="12291" width="12.85546875" style="45" customWidth="1"/>
    <col min="12292" max="12292" width="9.5703125" style="45" customWidth="1"/>
    <col min="12293" max="12293" width="8.7109375" style="45" customWidth="1"/>
    <col min="12294" max="12294" width="10.85546875" style="45"/>
    <col min="12295" max="12296" width="0" style="45" hidden="1" customWidth="1"/>
    <col min="12297" max="12297" width="14.28515625" style="45" customWidth="1"/>
    <col min="12298" max="12298" width="14.85546875" style="45" customWidth="1"/>
    <col min="12299" max="12299" width="15.7109375" style="45" customWidth="1"/>
    <col min="12300" max="12300" width="16" style="45" customWidth="1"/>
    <col min="12301" max="12301" width="15.42578125" style="45" customWidth="1"/>
    <col min="12302" max="12302" width="28.5703125" style="45" customWidth="1"/>
    <col min="12303" max="12542" width="10.85546875" style="45"/>
    <col min="12543" max="12543" width="8.28515625" style="45" customWidth="1"/>
    <col min="12544" max="12544" width="10.85546875" style="45"/>
    <col min="12545" max="12545" width="23.42578125" style="45" customWidth="1"/>
    <col min="12546" max="12546" width="25.140625" style="45" customWidth="1"/>
    <col min="12547" max="12547" width="12.85546875" style="45" customWidth="1"/>
    <col min="12548" max="12548" width="9.5703125" style="45" customWidth="1"/>
    <col min="12549" max="12549" width="8.7109375" style="45" customWidth="1"/>
    <col min="12550" max="12550" width="10.85546875" style="45"/>
    <col min="12551" max="12552" width="0" style="45" hidden="1" customWidth="1"/>
    <col min="12553" max="12553" width="14.28515625" style="45" customWidth="1"/>
    <col min="12554" max="12554" width="14.85546875" style="45" customWidth="1"/>
    <col min="12555" max="12555" width="15.7109375" style="45" customWidth="1"/>
    <col min="12556" max="12556" width="16" style="45" customWidth="1"/>
    <col min="12557" max="12557" width="15.42578125" style="45" customWidth="1"/>
    <col min="12558" max="12558" width="28.5703125" style="45" customWidth="1"/>
    <col min="12559" max="12798" width="10.85546875" style="45"/>
    <col min="12799" max="12799" width="8.28515625" style="45" customWidth="1"/>
    <col min="12800" max="12800" width="10.85546875" style="45"/>
    <col min="12801" max="12801" width="23.42578125" style="45" customWidth="1"/>
    <col min="12802" max="12802" width="25.140625" style="45" customWidth="1"/>
    <col min="12803" max="12803" width="12.85546875" style="45" customWidth="1"/>
    <col min="12804" max="12804" width="9.5703125" style="45" customWidth="1"/>
    <col min="12805" max="12805" width="8.7109375" style="45" customWidth="1"/>
    <col min="12806" max="12806" width="10.85546875" style="45"/>
    <col min="12807" max="12808" width="0" style="45" hidden="1" customWidth="1"/>
    <col min="12809" max="12809" width="14.28515625" style="45" customWidth="1"/>
    <col min="12810" max="12810" width="14.85546875" style="45" customWidth="1"/>
    <col min="12811" max="12811" width="15.7109375" style="45" customWidth="1"/>
    <col min="12812" max="12812" width="16" style="45" customWidth="1"/>
    <col min="12813" max="12813" width="15.42578125" style="45" customWidth="1"/>
    <col min="12814" max="12814" width="28.5703125" style="45" customWidth="1"/>
    <col min="12815" max="13054" width="10.85546875" style="45"/>
    <col min="13055" max="13055" width="8.28515625" style="45" customWidth="1"/>
    <col min="13056" max="13056" width="10.85546875" style="45"/>
    <col min="13057" max="13057" width="23.42578125" style="45" customWidth="1"/>
    <col min="13058" max="13058" width="25.140625" style="45" customWidth="1"/>
    <col min="13059" max="13059" width="12.85546875" style="45" customWidth="1"/>
    <col min="13060" max="13060" width="9.5703125" style="45" customWidth="1"/>
    <col min="13061" max="13061" width="8.7109375" style="45" customWidth="1"/>
    <col min="13062" max="13062" width="10.85546875" style="45"/>
    <col min="13063" max="13064" width="0" style="45" hidden="1" customWidth="1"/>
    <col min="13065" max="13065" width="14.28515625" style="45" customWidth="1"/>
    <col min="13066" max="13066" width="14.85546875" style="45" customWidth="1"/>
    <col min="13067" max="13067" width="15.7109375" style="45" customWidth="1"/>
    <col min="13068" max="13068" width="16" style="45" customWidth="1"/>
    <col min="13069" max="13069" width="15.42578125" style="45" customWidth="1"/>
    <col min="13070" max="13070" width="28.5703125" style="45" customWidth="1"/>
    <col min="13071" max="13310" width="10.85546875" style="45"/>
    <col min="13311" max="13311" width="8.28515625" style="45" customWidth="1"/>
    <col min="13312" max="13312" width="10.85546875" style="45"/>
    <col min="13313" max="13313" width="23.42578125" style="45" customWidth="1"/>
    <col min="13314" max="13314" width="25.140625" style="45" customWidth="1"/>
    <col min="13315" max="13315" width="12.85546875" style="45" customWidth="1"/>
    <col min="13316" max="13316" width="9.5703125" style="45" customWidth="1"/>
    <col min="13317" max="13317" width="8.7109375" style="45" customWidth="1"/>
    <col min="13318" max="13318" width="10.85546875" style="45"/>
    <col min="13319" max="13320" width="0" style="45" hidden="1" customWidth="1"/>
    <col min="13321" max="13321" width="14.28515625" style="45" customWidth="1"/>
    <col min="13322" max="13322" width="14.85546875" style="45" customWidth="1"/>
    <col min="13323" max="13323" width="15.7109375" style="45" customWidth="1"/>
    <col min="13324" max="13324" width="16" style="45" customWidth="1"/>
    <col min="13325" max="13325" width="15.42578125" style="45" customWidth="1"/>
    <col min="13326" max="13326" width="28.5703125" style="45" customWidth="1"/>
    <col min="13327" max="13566" width="10.85546875" style="45"/>
    <col min="13567" max="13567" width="8.28515625" style="45" customWidth="1"/>
    <col min="13568" max="13568" width="10.85546875" style="45"/>
    <col min="13569" max="13569" width="23.42578125" style="45" customWidth="1"/>
    <col min="13570" max="13570" width="25.140625" style="45" customWidth="1"/>
    <col min="13571" max="13571" width="12.85546875" style="45" customWidth="1"/>
    <col min="13572" max="13572" width="9.5703125" style="45" customWidth="1"/>
    <col min="13573" max="13573" width="8.7109375" style="45" customWidth="1"/>
    <col min="13574" max="13574" width="10.85546875" style="45"/>
    <col min="13575" max="13576" width="0" style="45" hidden="1" customWidth="1"/>
    <col min="13577" max="13577" width="14.28515625" style="45" customWidth="1"/>
    <col min="13578" max="13578" width="14.85546875" style="45" customWidth="1"/>
    <col min="13579" max="13579" width="15.7109375" style="45" customWidth="1"/>
    <col min="13580" max="13580" width="16" style="45" customWidth="1"/>
    <col min="13581" max="13581" width="15.42578125" style="45" customWidth="1"/>
    <col min="13582" max="13582" width="28.5703125" style="45" customWidth="1"/>
    <col min="13583" max="13822" width="10.85546875" style="45"/>
    <col min="13823" max="13823" width="8.28515625" style="45" customWidth="1"/>
    <col min="13824" max="13824" width="10.85546875" style="45"/>
    <col min="13825" max="13825" width="23.42578125" style="45" customWidth="1"/>
    <col min="13826" max="13826" width="25.140625" style="45" customWidth="1"/>
    <col min="13827" max="13827" width="12.85546875" style="45" customWidth="1"/>
    <col min="13828" max="13828" width="9.5703125" style="45" customWidth="1"/>
    <col min="13829" max="13829" width="8.7109375" style="45" customWidth="1"/>
    <col min="13830" max="13830" width="10.85546875" style="45"/>
    <col min="13831" max="13832" width="0" style="45" hidden="1" customWidth="1"/>
    <col min="13833" max="13833" width="14.28515625" style="45" customWidth="1"/>
    <col min="13834" max="13834" width="14.85546875" style="45" customWidth="1"/>
    <col min="13835" max="13835" width="15.7109375" style="45" customWidth="1"/>
    <col min="13836" max="13836" width="16" style="45" customWidth="1"/>
    <col min="13837" max="13837" width="15.42578125" style="45" customWidth="1"/>
    <col min="13838" max="13838" width="28.5703125" style="45" customWidth="1"/>
    <col min="13839" max="14078" width="10.85546875" style="45"/>
    <col min="14079" max="14079" width="8.28515625" style="45" customWidth="1"/>
    <col min="14080" max="14080" width="10.85546875" style="45"/>
    <col min="14081" max="14081" width="23.42578125" style="45" customWidth="1"/>
    <col min="14082" max="14082" width="25.140625" style="45" customWidth="1"/>
    <col min="14083" max="14083" width="12.85546875" style="45" customWidth="1"/>
    <col min="14084" max="14084" width="9.5703125" style="45" customWidth="1"/>
    <col min="14085" max="14085" width="8.7109375" style="45" customWidth="1"/>
    <col min="14086" max="14086" width="10.85546875" style="45"/>
    <col min="14087" max="14088" width="0" style="45" hidden="1" customWidth="1"/>
    <col min="14089" max="14089" width="14.28515625" style="45" customWidth="1"/>
    <col min="14090" max="14090" width="14.85546875" style="45" customWidth="1"/>
    <col min="14091" max="14091" width="15.7109375" style="45" customWidth="1"/>
    <col min="14092" max="14092" width="16" style="45" customWidth="1"/>
    <col min="14093" max="14093" width="15.42578125" style="45" customWidth="1"/>
    <col min="14094" max="14094" width="28.5703125" style="45" customWidth="1"/>
    <col min="14095" max="14334" width="10.85546875" style="45"/>
    <col min="14335" max="14335" width="8.28515625" style="45" customWidth="1"/>
    <col min="14336" max="14336" width="10.85546875" style="45"/>
    <col min="14337" max="14337" width="23.42578125" style="45" customWidth="1"/>
    <col min="14338" max="14338" width="25.140625" style="45" customWidth="1"/>
    <col min="14339" max="14339" width="12.85546875" style="45" customWidth="1"/>
    <col min="14340" max="14340" width="9.5703125" style="45" customWidth="1"/>
    <col min="14341" max="14341" width="8.7109375" style="45" customWidth="1"/>
    <col min="14342" max="14342" width="10.85546875" style="45"/>
    <col min="14343" max="14344" width="0" style="45" hidden="1" customWidth="1"/>
    <col min="14345" max="14345" width="14.28515625" style="45" customWidth="1"/>
    <col min="14346" max="14346" width="14.85546875" style="45" customWidth="1"/>
    <col min="14347" max="14347" width="15.7109375" style="45" customWidth="1"/>
    <col min="14348" max="14348" width="16" style="45" customWidth="1"/>
    <col min="14349" max="14349" width="15.42578125" style="45" customWidth="1"/>
    <col min="14350" max="14350" width="28.5703125" style="45" customWidth="1"/>
    <col min="14351" max="14590" width="10.85546875" style="45"/>
    <col min="14591" max="14591" width="8.28515625" style="45" customWidth="1"/>
    <col min="14592" max="14592" width="10.85546875" style="45"/>
    <col min="14593" max="14593" width="23.42578125" style="45" customWidth="1"/>
    <col min="14594" max="14594" width="25.140625" style="45" customWidth="1"/>
    <col min="14595" max="14595" width="12.85546875" style="45" customWidth="1"/>
    <col min="14596" max="14596" width="9.5703125" style="45" customWidth="1"/>
    <col min="14597" max="14597" width="8.7109375" style="45" customWidth="1"/>
    <col min="14598" max="14598" width="10.85546875" style="45"/>
    <col min="14599" max="14600" width="0" style="45" hidden="1" customWidth="1"/>
    <col min="14601" max="14601" width="14.28515625" style="45" customWidth="1"/>
    <col min="14602" max="14602" width="14.85546875" style="45" customWidth="1"/>
    <col min="14603" max="14603" width="15.7109375" style="45" customWidth="1"/>
    <col min="14604" max="14604" width="16" style="45" customWidth="1"/>
    <col min="14605" max="14605" width="15.42578125" style="45" customWidth="1"/>
    <col min="14606" max="14606" width="28.5703125" style="45" customWidth="1"/>
    <col min="14607" max="14846" width="10.85546875" style="45"/>
    <col min="14847" max="14847" width="8.28515625" style="45" customWidth="1"/>
    <col min="14848" max="14848" width="10.85546875" style="45"/>
    <col min="14849" max="14849" width="23.42578125" style="45" customWidth="1"/>
    <col min="14850" max="14850" width="25.140625" style="45" customWidth="1"/>
    <col min="14851" max="14851" width="12.85546875" style="45" customWidth="1"/>
    <col min="14852" max="14852" width="9.5703125" style="45" customWidth="1"/>
    <col min="14853" max="14853" width="8.7109375" style="45" customWidth="1"/>
    <col min="14854" max="14854" width="10.85546875" style="45"/>
    <col min="14855" max="14856" width="0" style="45" hidden="1" customWidth="1"/>
    <col min="14857" max="14857" width="14.28515625" style="45" customWidth="1"/>
    <col min="14858" max="14858" width="14.85546875" style="45" customWidth="1"/>
    <col min="14859" max="14859" width="15.7109375" style="45" customWidth="1"/>
    <col min="14860" max="14860" width="16" style="45" customWidth="1"/>
    <col min="14861" max="14861" width="15.42578125" style="45" customWidth="1"/>
    <col min="14862" max="14862" width="28.5703125" style="45" customWidth="1"/>
    <col min="14863" max="15102" width="10.85546875" style="45"/>
    <col min="15103" max="15103" width="8.28515625" style="45" customWidth="1"/>
    <col min="15104" max="15104" width="10.85546875" style="45"/>
    <col min="15105" max="15105" width="23.42578125" style="45" customWidth="1"/>
    <col min="15106" max="15106" width="25.140625" style="45" customWidth="1"/>
    <col min="15107" max="15107" width="12.85546875" style="45" customWidth="1"/>
    <col min="15108" max="15108" width="9.5703125" style="45" customWidth="1"/>
    <col min="15109" max="15109" width="8.7109375" style="45" customWidth="1"/>
    <col min="15110" max="15110" width="10.85546875" style="45"/>
    <col min="15111" max="15112" width="0" style="45" hidden="1" customWidth="1"/>
    <col min="15113" max="15113" width="14.28515625" style="45" customWidth="1"/>
    <col min="15114" max="15114" width="14.85546875" style="45" customWidth="1"/>
    <col min="15115" max="15115" width="15.7109375" style="45" customWidth="1"/>
    <col min="15116" max="15116" width="16" style="45" customWidth="1"/>
    <col min="15117" max="15117" width="15.42578125" style="45" customWidth="1"/>
    <col min="15118" max="15118" width="28.5703125" style="45" customWidth="1"/>
    <col min="15119" max="15358" width="10.85546875" style="45"/>
    <col min="15359" max="15359" width="8.28515625" style="45" customWidth="1"/>
    <col min="15360" max="15360" width="10.85546875" style="45"/>
    <col min="15361" max="15361" width="23.42578125" style="45" customWidth="1"/>
    <col min="15362" max="15362" width="25.140625" style="45" customWidth="1"/>
    <col min="15363" max="15363" width="12.85546875" style="45" customWidth="1"/>
    <col min="15364" max="15364" width="9.5703125" style="45" customWidth="1"/>
    <col min="15365" max="15365" width="8.7109375" style="45" customWidth="1"/>
    <col min="15366" max="15366" width="10.85546875" style="45"/>
    <col min="15367" max="15368" width="0" style="45" hidden="1" customWidth="1"/>
    <col min="15369" max="15369" width="14.28515625" style="45" customWidth="1"/>
    <col min="15370" max="15370" width="14.85546875" style="45" customWidth="1"/>
    <col min="15371" max="15371" width="15.7109375" style="45" customWidth="1"/>
    <col min="15372" max="15372" width="16" style="45" customWidth="1"/>
    <col min="15373" max="15373" width="15.42578125" style="45" customWidth="1"/>
    <col min="15374" max="15374" width="28.5703125" style="45" customWidth="1"/>
    <col min="15375" max="15614" width="10.85546875" style="45"/>
    <col min="15615" max="15615" width="8.28515625" style="45" customWidth="1"/>
    <col min="15616" max="15616" width="10.85546875" style="45"/>
    <col min="15617" max="15617" width="23.42578125" style="45" customWidth="1"/>
    <col min="15618" max="15618" width="25.140625" style="45" customWidth="1"/>
    <col min="15619" max="15619" width="12.85546875" style="45" customWidth="1"/>
    <col min="15620" max="15620" width="9.5703125" style="45" customWidth="1"/>
    <col min="15621" max="15621" width="8.7109375" style="45" customWidth="1"/>
    <col min="15622" max="15622" width="10.85546875" style="45"/>
    <col min="15623" max="15624" width="0" style="45" hidden="1" customWidth="1"/>
    <col min="15625" max="15625" width="14.28515625" style="45" customWidth="1"/>
    <col min="15626" max="15626" width="14.85546875" style="45" customWidth="1"/>
    <col min="15627" max="15627" width="15.7109375" style="45" customWidth="1"/>
    <col min="15628" max="15628" width="16" style="45" customWidth="1"/>
    <col min="15629" max="15629" width="15.42578125" style="45" customWidth="1"/>
    <col min="15630" max="15630" width="28.5703125" style="45" customWidth="1"/>
    <col min="15631" max="15870" width="10.85546875" style="45"/>
    <col min="15871" max="15871" width="8.28515625" style="45" customWidth="1"/>
    <col min="15872" max="15872" width="10.85546875" style="45"/>
    <col min="15873" max="15873" width="23.42578125" style="45" customWidth="1"/>
    <col min="15874" max="15874" width="25.140625" style="45" customWidth="1"/>
    <col min="15875" max="15875" width="12.85546875" style="45" customWidth="1"/>
    <col min="15876" max="15876" width="9.5703125" style="45" customWidth="1"/>
    <col min="15877" max="15877" width="8.7109375" style="45" customWidth="1"/>
    <col min="15878" max="15878" width="10.85546875" style="45"/>
    <col min="15879" max="15880" width="0" style="45" hidden="1" customWidth="1"/>
    <col min="15881" max="15881" width="14.28515625" style="45" customWidth="1"/>
    <col min="15882" max="15882" width="14.85546875" style="45" customWidth="1"/>
    <col min="15883" max="15883" width="15.7109375" style="45" customWidth="1"/>
    <col min="15884" max="15884" width="16" style="45" customWidth="1"/>
    <col min="15885" max="15885" width="15.42578125" style="45" customWidth="1"/>
    <col min="15886" max="15886" width="28.5703125" style="45" customWidth="1"/>
    <col min="15887" max="16126" width="10.85546875" style="45"/>
    <col min="16127" max="16127" width="8.28515625" style="45" customWidth="1"/>
    <col min="16128" max="16128" width="10.85546875" style="45"/>
    <col min="16129" max="16129" width="23.42578125" style="45" customWidth="1"/>
    <col min="16130" max="16130" width="25.140625" style="45" customWidth="1"/>
    <col min="16131" max="16131" width="12.85546875" style="45" customWidth="1"/>
    <col min="16132" max="16132" width="9.5703125" style="45" customWidth="1"/>
    <col min="16133" max="16133" width="8.7109375" style="45" customWidth="1"/>
    <col min="16134" max="16134" width="10.85546875" style="45"/>
    <col min="16135" max="16136" width="0" style="45" hidden="1" customWidth="1"/>
    <col min="16137" max="16137" width="14.28515625" style="45" customWidth="1"/>
    <col min="16138" max="16138" width="14.85546875" style="45" customWidth="1"/>
    <col min="16139" max="16139" width="15.7109375" style="45" customWidth="1"/>
    <col min="16140" max="16140" width="16" style="45" customWidth="1"/>
    <col min="16141" max="16141" width="15.42578125" style="45" customWidth="1"/>
    <col min="16142" max="16142" width="28.5703125" style="45" customWidth="1"/>
    <col min="16143" max="16384" width="10.85546875" style="45"/>
  </cols>
  <sheetData>
    <row r="2" spans="1:14" ht="23.25" customHeight="1" x14ac:dyDescent="0.2">
      <c r="A2" s="39" t="s">
        <v>168</v>
      </c>
      <c r="B2" s="40"/>
      <c r="C2" s="265" t="s">
        <v>226</v>
      </c>
      <c r="D2" s="266"/>
      <c r="E2" s="266"/>
      <c r="F2" s="266"/>
      <c r="G2" s="266"/>
      <c r="H2" s="266"/>
      <c r="I2" s="266"/>
      <c r="J2" s="267"/>
      <c r="K2" s="44"/>
      <c r="L2" s="44"/>
      <c r="M2" s="44"/>
      <c r="N2" s="44"/>
    </row>
    <row r="3" spans="1:14" ht="15.75" x14ac:dyDescent="0.25">
      <c r="A3" s="44"/>
      <c r="B3" s="44"/>
      <c r="C3" s="44"/>
      <c r="D3" s="46"/>
      <c r="E3" s="44"/>
      <c r="F3" s="44"/>
      <c r="G3" s="44"/>
      <c r="H3" s="44"/>
      <c r="I3" s="44"/>
      <c r="J3" s="44"/>
      <c r="K3" s="44"/>
      <c r="L3" s="44"/>
      <c r="M3" s="44"/>
      <c r="N3" s="44"/>
    </row>
    <row r="4" spans="1:14" x14ac:dyDescent="0.2">
      <c r="A4" s="268" t="s">
        <v>169</v>
      </c>
      <c r="B4" s="268"/>
      <c r="C4" s="268"/>
      <c r="D4" s="268"/>
      <c r="E4" s="268"/>
      <c r="F4" s="269"/>
      <c r="G4" s="76"/>
      <c r="H4" s="270">
        <v>9</v>
      </c>
      <c r="I4" s="268"/>
      <c r="J4" s="268"/>
      <c r="K4" s="268"/>
      <c r="L4" s="268"/>
      <c r="M4" s="268"/>
      <c r="N4" s="268"/>
    </row>
    <row r="5" spans="1:14" ht="36" x14ac:dyDescent="0.2">
      <c r="A5" s="29" t="s">
        <v>170</v>
      </c>
      <c r="B5" s="29" t="s">
        <v>171</v>
      </c>
      <c r="C5" s="29" t="s">
        <v>172</v>
      </c>
      <c r="D5" s="29" t="s">
        <v>173</v>
      </c>
      <c r="E5" s="29" t="s">
        <v>174</v>
      </c>
      <c r="F5" s="29" t="s">
        <v>175</v>
      </c>
      <c r="G5" s="29" t="s">
        <v>229</v>
      </c>
      <c r="H5" s="29" t="s">
        <v>194</v>
      </c>
      <c r="I5" s="29" t="s">
        <v>45</v>
      </c>
      <c r="J5" s="29" t="s">
        <v>176</v>
      </c>
      <c r="K5" s="29" t="s">
        <v>193</v>
      </c>
      <c r="L5" s="29" t="s">
        <v>195</v>
      </c>
      <c r="M5" s="29" t="s">
        <v>196</v>
      </c>
      <c r="N5" s="29" t="s">
        <v>197</v>
      </c>
    </row>
    <row r="6" spans="1:14" ht="26.45" customHeight="1" x14ac:dyDescent="0.2">
      <c r="A6" s="9">
        <v>1</v>
      </c>
      <c r="B6" s="9" t="s">
        <v>177</v>
      </c>
      <c r="C6" s="9" t="s">
        <v>178</v>
      </c>
      <c r="D6" s="9" t="s">
        <v>178</v>
      </c>
      <c r="E6" s="9" t="s">
        <v>179</v>
      </c>
      <c r="F6" s="47">
        <v>30</v>
      </c>
      <c r="G6" s="9">
        <v>116</v>
      </c>
      <c r="H6" s="1">
        <f t="shared" ref="H6" si="0">J6/30</f>
        <v>116146.88649936666</v>
      </c>
      <c r="I6" s="1">
        <v>3484406.5949809998</v>
      </c>
      <c r="J6" s="1">
        <v>3484406.5949809998</v>
      </c>
      <c r="K6" s="48">
        <f t="shared" ref="K6" si="1">+J6*F6</f>
        <v>104532197.84942999</v>
      </c>
      <c r="L6" s="32"/>
      <c r="M6" s="32"/>
      <c r="N6" s="243">
        <f t="shared" ref="N6" si="2">+H6*F6*G6</f>
        <v>404191165.01779598</v>
      </c>
    </row>
    <row r="7" spans="1:14" ht="26.45" customHeight="1" x14ac:dyDescent="0.2">
      <c r="A7" s="9">
        <v>2</v>
      </c>
      <c r="B7" s="9" t="s">
        <v>177</v>
      </c>
      <c r="C7" s="9" t="s">
        <v>178</v>
      </c>
      <c r="D7" s="9" t="s">
        <v>178</v>
      </c>
      <c r="E7" s="9" t="s">
        <v>179</v>
      </c>
      <c r="F7" s="47">
        <v>29</v>
      </c>
      <c r="G7" s="9">
        <v>2</v>
      </c>
      <c r="H7" s="1">
        <f t="shared" ref="H7:H29" si="3">J7/30</f>
        <v>116146.88649936666</v>
      </c>
      <c r="I7" s="1">
        <v>3484406.5949809998</v>
      </c>
      <c r="J7" s="1">
        <v>3484406.5949809998</v>
      </c>
      <c r="K7" s="48">
        <f t="shared" ref="K7:K29" si="4">+J7*F7</f>
        <v>101047791.25444899</v>
      </c>
      <c r="L7" s="32"/>
      <c r="M7" s="32"/>
      <c r="N7" s="243">
        <f t="shared" ref="N7:N29" si="5">+H7*F7*G7</f>
        <v>6736519.4169632662</v>
      </c>
    </row>
    <row r="8" spans="1:14" ht="26.45" customHeight="1" x14ac:dyDescent="0.2">
      <c r="A8" s="9">
        <v>3</v>
      </c>
      <c r="B8" s="9" t="s">
        <v>177</v>
      </c>
      <c r="C8" s="9" t="s">
        <v>178</v>
      </c>
      <c r="D8" s="9" t="s">
        <v>178</v>
      </c>
      <c r="E8" s="9" t="s">
        <v>179</v>
      </c>
      <c r="F8" s="47">
        <v>28</v>
      </c>
      <c r="G8" s="9">
        <v>7</v>
      </c>
      <c r="H8" s="1">
        <f t="shared" si="3"/>
        <v>116146.88649936666</v>
      </c>
      <c r="I8" s="1">
        <v>3484406.5949809998</v>
      </c>
      <c r="J8" s="1">
        <v>3484406.5949809998</v>
      </c>
      <c r="K8" s="48">
        <f t="shared" si="4"/>
        <v>97563384.659467995</v>
      </c>
      <c r="L8" s="32"/>
      <c r="M8" s="32"/>
      <c r="N8" s="243">
        <f t="shared" si="5"/>
        <v>22764789.753875867</v>
      </c>
    </row>
    <row r="9" spans="1:14" ht="26.45" customHeight="1" x14ac:dyDescent="0.2">
      <c r="A9" s="9">
        <v>4</v>
      </c>
      <c r="B9" s="9" t="s">
        <v>177</v>
      </c>
      <c r="C9" s="9" t="s">
        <v>178</v>
      </c>
      <c r="D9" s="9" t="s">
        <v>178</v>
      </c>
      <c r="E9" s="9" t="s">
        <v>179</v>
      </c>
      <c r="F9" s="47">
        <v>27</v>
      </c>
      <c r="G9" s="9">
        <v>1</v>
      </c>
      <c r="H9" s="1">
        <f t="shared" si="3"/>
        <v>116146.88649936666</v>
      </c>
      <c r="I9" s="1">
        <v>3484406.5949809998</v>
      </c>
      <c r="J9" s="1">
        <v>3484406.5949809998</v>
      </c>
      <c r="K9" s="48">
        <f t="shared" si="4"/>
        <v>94078978.064486995</v>
      </c>
      <c r="L9" s="32"/>
      <c r="M9" s="32"/>
      <c r="N9" s="243">
        <f t="shared" si="5"/>
        <v>3135965.9354829001</v>
      </c>
    </row>
    <row r="10" spans="1:14" ht="26.45" customHeight="1" x14ac:dyDescent="0.2">
      <c r="A10" s="9">
        <v>5</v>
      </c>
      <c r="B10" s="9" t="s">
        <v>177</v>
      </c>
      <c r="C10" s="9" t="s">
        <v>178</v>
      </c>
      <c r="D10" s="9" t="s">
        <v>178</v>
      </c>
      <c r="E10" s="9" t="s">
        <v>179</v>
      </c>
      <c r="F10" s="47">
        <v>26</v>
      </c>
      <c r="G10" s="9">
        <v>2</v>
      </c>
      <c r="H10" s="1">
        <f t="shared" si="3"/>
        <v>116146.88649936666</v>
      </c>
      <c r="I10" s="1">
        <v>3484406.5949809998</v>
      </c>
      <c r="J10" s="1">
        <v>3484406.5949809998</v>
      </c>
      <c r="K10" s="48">
        <f t="shared" si="4"/>
        <v>90594571.469505996</v>
      </c>
      <c r="L10" s="32"/>
      <c r="M10" s="32"/>
      <c r="N10" s="243">
        <f t="shared" si="5"/>
        <v>6039638.0979670668</v>
      </c>
    </row>
    <row r="11" spans="1:14" ht="26.45" customHeight="1" x14ac:dyDescent="0.2">
      <c r="A11" s="9">
        <v>6</v>
      </c>
      <c r="B11" s="9" t="s">
        <v>177</v>
      </c>
      <c r="C11" s="9" t="s">
        <v>178</v>
      </c>
      <c r="D11" s="9" t="s">
        <v>178</v>
      </c>
      <c r="E11" s="9" t="s">
        <v>179</v>
      </c>
      <c r="F11" s="47">
        <v>25</v>
      </c>
      <c r="G11" s="9">
        <v>9</v>
      </c>
      <c r="H11" s="1">
        <f t="shared" si="3"/>
        <v>116146.88649936666</v>
      </c>
      <c r="I11" s="1">
        <v>3484406.5949809998</v>
      </c>
      <c r="J11" s="1">
        <v>3484406.5949809998</v>
      </c>
      <c r="K11" s="48">
        <f t="shared" si="4"/>
        <v>87110164.874524996</v>
      </c>
      <c r="L11" s="32"/>
      <c r="M11" s="32"/>
      <c r="N11" s="243">
        <f t="shared" si="5"/>
        <v>26133049.462357499</v>
      </c>
    </row>
    <row r="12" spans="1:14" ht="26.45" customHeight="1" x14ac:dyDescent="0.2">
      <c r="A12" s="9">
        <v>7</v>
      </c>
      <c r="B12" s="9" t="s">
        <v>177</v>
      </c>
      <c r="C12" s="9" t="s">
        <v>178</v>
      </c>
      <c r="D12" s="9" t="s">
        <v>178</v>
      </c>
      <c r="E12" s="9" t="s">
        <v>179</v>
      </c>
      <c r="F12" s="47">
        <v>23</v>
      </c>
      <c r="G12" s="9">
        <v>1</v>
      </c>
      <c r="H12" s="1">
        <f t="shared" si="3"/>
        <v>116146.88649936666</v>
      </c>
      <c r="I12" s="1">
        <v>3484406.5949809998</v>
      </c>
      <c r="J12" s="1">
        <v>3484406.5949809998</v>
      </c>
      <c r="K12" s="48">
        <f t="shared" si="4"/>
        <v>80141351.684562996</v>
      </c>
      <c r="L12" s="32"/>
      <c r="M12" s="32"/>
      <c r="N12" s="243">
        <f t="shared" si="5"/>
        <v>2671378.3894854332</v>
      </c>
    </row>
    <row r="13" spans="1:14" ht="26.45" customHeight="1" x14ac:dyDescent="0.2">
      <c r="A13" s="9">
        <v>8</v>
      </c>
      <c r="B13" s="9" t="s">
        <v>177</v>
      </c>
      <c r="C13" s="9" t="s">
        <v>178</v>
      </c>
      <c r="D13" s="9" t="s">
        <v>178</v>
      </c>
      <c r="E13" s="9" t="s">
        <v>179</v>
      </c>
      <c r="F13" s="47">
        <v>20</v>
      </c>
      <c r="G13" s="9">
        <v>1</v>
      </c>
      <c r="H13" s="1">
        <f t="shared" si="3"/>
        <v>116146.88649936666</v>
      </c>
      <c r="I13" s="1">
        <v>3484406.5949809998</v>
      </c>
      <c r="J13" s="1">
        <v>3484406.5949809998</v>
      </c>
      <c r="K13" s="48">
        <f t="shared" si="4"/>
        <v>69688131.899619997</v>
      </c>
      <c r="L13" s="32"/>
      <c r="M13" s="32"/>
      <c r="N13" s="243">
        <f t="shared" si="5"/>
        <v>2322937.7299873335</v>
      </c>
    </row>
    <row r="14" spans="1:14" ht="26.45" customHeight="1" x14ac:dyDescent="0.2">
      <c r="A14" s="9">
        <v>9</v>
      </c>
      <c r="B14" s="9" t="s">
        <v>177</v>
      </c>
      <c r="C14" s="9" t="s">
        <v>178</v>
      </c>
      <c r="D14" s="9" t="s">
        <v>178</v>
      </c>
      <c r="E14" s="9" t="s">
        <v>179</v>
      </c>
      <c r="F14" s="47">
        <v>17</v>
      </c>
      <c r="G14" s="9">
        <v>2</v>
      </c>
      <c r="H14" s="1">
        <f t="shared" si="3"/>
        <v>116146.88649936666</v>
      </c>
      <c r="I14" s="1">
        <v>3484406.5949809998</v>
      </c>
      <c r="J14" s="1">
        <v>3484406.5949809998</v>
      </c>
      <c r="K14" s="48">
        <f t="shared" si="4"/>
        <v>59234912.114676997</v>
      </c>
      <c r="L14" s="32"/>
      <c r="M14" s="32"/>
      <c r="N14" s="243">
        <f t="shared" si="5"/>
        <v>3948994.1409784667</v>
      </c>
    </row>
    <row r="15" spans="1:14" ht="26.45" customHeight="1" x14ac:dyDescent="0.2">
      <c r="A15" s="9">
        <v>10</v>
      </c>
      <c r="B15" s="9" t="s">
        <v>177</v>
      </c>
      <c r="C15" s="9" t="s">
        <v>178</v>
      </c>
      <c r="D15" s="9" t="s">
        <v>178</v>
      </c>
      <c r="E15" s="9" t="s">
        <v>179</v>
      </c>
      <c r="F15" s="47">
        <v>15</v>
      </c>
      <c r="G15" s="9">
        <v>1</v>
      </c>
      <c r="H15" s="1">
        <f t="shared" si="3"/>
        <v>116146.88649936666</v>
      </c>
      <c r="I15" s="1">
        <v>3484406.5949809998</v>
      </c>
      <c r="J15" s="1">
        <v>3484406.5949809998</v>
      </c>
      <c r="K15" s="48">
        <f t="shared" si="4"/>
        <v>52266098.924714997</v>
      </c>
      <c r="L15" s="32"/>
      <c r="M15" s="32"/>
      <c r="N15" s="243">
        <f t="shared" si="5"/>
        <v>1742203.2974904999</v>
      </c>
    </row>
    <row r="16" spans="1:14" ht="26.45" customHeight="1" x14ac:dyDescent="0.2">
      <c r="A16" s="9">
        <v>11</v>
      </c>
      <c r="B16" s="9" t="s">
        <v>177</v>
      </c>
      <c r="C16" s="9" t="s">
        <v>178</v>
      </c>
      <c r="D16" s="9" t="s">
        <v>178</v>
      </c>
      <c r="E16" s="9" t="s">
        <v>179</v>
      </c>
      <c r="F16" s="47">
        <v>12</v>
      </c>
      <c r="G16" s="9">
        <v>1</v>
      </c>
      <c r="H16" s="1">
        <f t="shared" si="3"/>
        <v>116146.88649936666</v>
      </c>
      <c r="I16" s="1">
        <v>3484406.5949809998</v>
      </c>
      <c r="J16" s="1">
        <v>3484406.5949809998</v>
      </c>
      <c r="K16" s="48">
        <f t="shared" si="4"/>
        <v>41812879.139771998</v>
      </c>
      <c r="L16" s="32"/>
      <c r="M16" s="32"/>
      <c r="N16" s="243">
        <f t="shared" si="5"/>
        <v>1393762.6379924</v>
      </c>
    </row>
    <row r="17" spans="1:16" ht="26.45" customHeight="1" x14ac:dyDescent="0.2">
      <c r="A17" s="9">
        <v>12</v>
      </c>
      <c r="B17" s="9" t="s">
        <v>177</v>
      </c>
      <c r="C17" s="9" t="s">
        <v>178</v>
      </c>
      <c r="D17" s="9" t="s">
        <v>178</v>
      </c>
      <c r="E17" s="9" t="s">
        <v>179</v>
      </c>
      <c r="F17" s="47">
        <v>9</v>
      </c>
      <c r="G17" s="9">
        <v>1</v>
      </c>
      <c r="H17" s="1">
        <f t="shared" si="3"/>
        <v>116146.88649936666</v>
      </c>
      <c r="I17" s="1">
        <v>3484406.5949809998</v>
      </c>
      <c r="J17" s="1">
        <v>3484406.5949809998</v>
      </c>
      <c r="K17" s="48">
        <f t="shared" si="4"/>
        <v>31359659.354828998</v>
      </c>
      <c r="L17" s="32"/>
      <c r="M17" s="32"/>
      <c r="N17" s="243">
        <f t="shared" si="5"/>
        <v>1045321.9784943</v>
      </c>
    </row>
    <row r="18" spans="1:16" ht="26.45" customHeight="1" x14ac:dyDescent="0.2">
      <c r="A18" s="9">
        <v>13</v>
      </c>
      <c r="B18" s="9" t="s">
        <v>177</v>
      </c>
      <c r="C18" s="9" t="s">
        <v>178</v>
      </c>
      <c r="D18" s="9" t="s">
        <v>178</v>
      </c>
      <c r="E18" s="9" t="s">
        <v>179</v>
      </c>
      <c r="F18" s="47">
        <v>7</v>
      </c>
      <c r="G18" s="9">
        <v>1</v>
      </c>
      <c r="H18" s="1">
        <f t="shared" si="3"/>
        <v>116146.88649936666</v>
      </c>
      <c r="I18" s="1">
        <v>3484406.5949809998</v>
      </c>
      <c r="J18" s="1">
        <v>3484406.5949809998</v>
      </c>
      <c r="K18" s="48">
        <f t="shared" si="4"/>
        <v>24390846.164866999</v>
      </c>
      <c r="L18" s="32"/>
      <c r="M18" s="32"/>
      <c r="N18" s="243">
        <f t="shared" si="5"/>
        <v>813028.2054955666</v>
      </c>
    </row>
    <row r="19" spans="1:16" ht="26.45" customHeight="1" x14ac:dyDescent="0.2">
      <c r="A19" s="9">
        <v>14</v>
      </c>
      <c r="B19" s="9" t="s">
        <v>177</v>
      </c>
      <c r="C19" s="9" t="s">
        <v>178</v>
      </c>
      <c r="D19" s="9" t="s">
        <v>178</v>
      </c>
      <c r="E19" s="9" t="s">
        <v>179</v>
      </c>
      <c r="F19" s="47">
        <v>5</v>
      </c>
      <c r="G19" s="9">
        <v>1</v>
      </c>
      <c r="H19" s="1">
        <f t="shared" si="3"/>
        <v>116146.88649936666</v>
      </c>
      <c r="I19" s="1">
        <v>3484406.5949809998</v>
      </c>
      <c r="J19" s="1">
        <v>3484406.5949809998</v>
      </c>
      <c r="K19" s="48">
        <f t="shared" si="4"/>
        <v>17422032.974904999</v>
      </c>
      <c r="L19" s="32"/>
      <c r="M19" s="32"/>
      <c r="N19" s="243">
        <f t="shared" si="5"/>
        <v>580734.43249683338</v>
      </c>
      <c r="O19" s="135"/>
    </row>
    <row r="20" spans="1:16" ht="26.45" customHeight="1" x14ac:dyDescent="0.2">
      <c r="A20" s="9">
        <v>15</v>
      </c>
      <c r="B20" s="9" t="s">
        <v>177</v>
      </c>
      <c r="C20" s="9" t="s">
        <v>983</v>
      </c>
      <c r="D20" s="9" t="s">
        <v>983</v>
      </c>
      <c r="E20" s="9" t="s">
        <v>179</v>
      </c>
      <c r="F20" s="47">
        <v>30</v>
      </c>
      <c r="G20" s="9">
        <v>33</v>
      </c>
      <c r="H20" s="1">
        <f t="shared" si="3"/>
        <v>116146.88649936666</v>
      </c>
      <c r="I20" s="1">
        <v>3484406.5949809998</v>
      </c>
      <c r="J20" s="1">
        <v>3484406.5949809998</v>
      </c>
      <c r="K20" s="48">
        <f t="shared" si="4"/>
        <v>104532197.84942999</v>
      </c>
      <c r="L20" s="32"/>
      <c r="M20" s="32"/>
      <c r="N20" s="243">
        <f t="shared" si="5"/>
        <v>114985417.63437299</v>
      </c>
    </row>
    <row r="21" spans="1:16" ht="26.45" customHeight="1" x14ac:dyDescent="0.2">
      <c r="A21" s="9">
        <v>16</v>
      </c>
      <c r="B21" s="9" t="s">
        <v>177</v>
      </c>
      <c r="C21" s="9" t="s">
        <v>983</v>
      </c>
      <c r="D21" s="9" t="s">
        <v>983</v>
      </c>
      <c r="E21" s="9" t="s">
        <v>179</v>
      </c>
      <c r="F21" s="47">
        <v>29</v>
      </c>
      <c r="G21" s="9">
        <v>1</v>
      </c>
      <c r="H21" s="1">
        <f t="shared" si="3"/>
        <v>116146.88649936666</v>
      </c>
      <c r="I21" s="1">
        <v>3484406.5949809998</v>
      </c>
      <c r="J21" s="1">
        <v>3484406.5949809998</v>
      </c>
      <c r="K21" s="48">
        <f t="shared" si="4"/>
        <v>101047791.25444899</v>
      </c>
      <c r="L21" s="32"/>
      <c r="M21" s="32"/>
      <c r="N21" s="243">
        <f t="shared" si="5"/>
        <v>3368259.7084816331</v>
      </c>
    </row>
    <row r="22" spans="1:16" ht="26.45" customHeight="1" x14ac:dyDescent="0.2">
      <c r="A22" s="9">
        <v>17</v>
      </c>
      <c r="B22" s="9" t="s">
        <v>177</v>
      </c>
      <c r="C22" s="9" t="s">
        <v>983</v>
      </c>
      <c r="D22" s="9" t="s">
        <v>983</v>
      </c>
      <c r="E22" s="9" t="s">
        <v>179</v>
      </c>
      <c r="F22" s="47">
        <v>28</v>
      </c>
      <c r="G22" s="9">
        <v>5</v>
      </c>
      <c r="H22" s="1">
        <f t="shared" si="3"/>
        <v>116146.88649936666</v>
      </c>
      <c r="I22" s="1">
        <v>3484406.5949809998</v>
      </c>
      <c r="J22" s="1">
        <v>3484406.5949809998</v>
      </c>
      <c r="K22" s="48">
        <f t="shared" si="4"/>
        <v>97563384.659467995</v>
      </c>
      <c r="L22" s="32"/>
      <c r="M22" s="32"/>
      <c r="N22" s="243">
        <f t="shared" si="5"/>
        <v>16260564.109911332</v>
      </c>
    </row>
    <row r="23" spans="1:16" ht="26.45" customHeight="1" x14ac:dyDescent="0.2">
      <c r="A23" s="9">
        <v>18</v>
      </c>
      <c r="B23" s="9" t="s">
        <v>177</v>
      </c>
      <c r="C23" s="9" t="s">
        <v>983</v>
      </c>
      <c r="D23" s="9" t="s">
        <v>983</v>
      </c>
      <c r="E23" s="9" t="s">
        <v>179</v>
      </c>
      <c r="F23" s="47">
        <v>25</v>
      </c>
      <c r="G23" s="9">
        <v>2</v>
      </c>
      <c r="H23" s="1">
        <f t="shared" si="3"/>
        <v>116146.88649936666</v>
      </c>
      <c r="I23" s="1">
        <v>3484406.5949809998</v>
      </c>
      <c r="J23" s="1">
        <v>3484406.5949809998</v>
      </c>
      <c r="K23" s="48">
        <f t="shared" si="4"/>
        <v>87110164.874524996</v>
      </c>
      <c r="L23" s="32"/>
      <c r="M23" s="32"/>
      <c r="N23" s="243">
        <f t="shared" si="5"/>
        <v>5807344.3249683334</v>
      </c>
      <c r="O23" s="135"/>
    </row>
    <row r="24" spans="1:16" ht="26.45" customHeight="1" x14ac:dyDescent="0.2">
      <c r="A24" s="9">
        <v>19</v>
      </c>
      <c r="B24" s="9" t="s">
        <v>177</v>
      </c>
      <c r="C24" s="9" t="s">
        <v>984</v>
      </c>
      <c r="D24" s="9" t="s">
        <v>984</v>
      </c>
      <c r="E24" s="9" t="s">
        <v>179</v>
      </c>
      <c r="F24" s="47">
        <v>30</v>
      </c>
      <c r="G24" s="9">
        <v>4</v>
      </c>
      <c r="H24" s="1">
        <f t="shared" si="3"/>
        <v>116146.88649936666</v>
      </c>
      <c r="I24" s="1">
        <v>3484406.5949809998</v>
      </c>
      <c r="J24" s="1">
        <v>3484406.5949809998</v>
      </c>
      <c r="K24" s="48">
        <f t="shared" si="4"/>
        <v>104532197.84942999</v>
      </c>
      <c r="L24" s="32"/>
      <c r="M24" s="32"/>
      <c r="N24" s="243">
        <f t="shared" si="5"/>
        <v>13937626.379923999</v>
      </c>
    </row>
    <row r="25" spans="1:16" ht="26.45" customHeight="1" x14ac:dyDescent="0.2">
      <c r="A25" s="9">
        <v>20</v>
      </c>
      <c r="B25" s="9" t="s">
        <v>177</v>
      </c>
      <c r="C25" s="9" t="s">
        <v>984</v>
      </c>
      <c r="D25" s="9" t="s">
        <v>984</v>
      </c>
      <c r="E25" s="9" t="s">
        <v>179</v>
      </c>
      <c r="F25" s="47">
        <v>17</v>
      </c>
      <c r="G25" s="9">
        <v>1</v>
      </c>
      <c r="H25" s="1">
        <f t="shared" si="3"/>
        <v>116146.88649936666</v>
      </c>
      <c r="I25" s="1">
        <v>3484406.5949809998</v>
      </c>
      <c r="J25" s="1">
        <v>3484406.5949809998</v>
      </c>
      <c r="K25" s="48">
        <f t="shared" si="4"/>
        <v>59234912.114676997</v>
      </c>
      <c r="L25" s="32"/>
      <c r="M25" s="32"/>
      <c r="N25" s="243">
        <f t="shared" si="5"/>
        <v>1974497.0704892334</v>
      </c>
    </row>
    <row r="26" spans="1:16" ht="26.45" customHeight="1" x14ac:dyDescent="0.2">
      <c r="A26" s="9">
        <v>21</v>
      </c>
      <c r="B26" s="9" t="s">
        <v>177</v>
      </c>
      <c r="C26" s="9" t="s">
        <v>984</v>
      </c>
      <c r="D26" s="9" t="s">
        <v>984</v>
      </c>
      <c r="E26" s="9" t="s">
        <v>179</v>
      </c>
      <c r="F26" s="47">
        <v>9</v>
      </c>
      <c r="G26" s="9">
        <v>1</v>
      </c>
      <c r="H26" s="1">
        <f t="shared" si="3"/>
        <v>116146.88649936666</v>
      </c>
      <c r="I26" s="1">
        <v>3484406.5949809998</v>
      </c>
      <c r="J26" s="1">
        <v>3484406.5949809998</v>
      </c>
      <c r="K26" s="48">
        <f t="shared" si="4"/>
        <v>31359659.354828998</v>
      </c>
      <c r="L26" s="32"/>
      <c r="M26" s="32"/>
      <c r="N26" s="243">
        <f t="shared" si="5"/>
        <v>1045321.9784943</v>
      </c>
      <c r="O26" s="135"/>
    </row>
    <row r="27" spans="1:16" ht="26.45" customHeight="1" x14ac:dyDescent="0.2">
      <c r="A27" s="9">
        <v>22</v>
      </c>
      <c r="B27" s="9" t="s">
        <v>177</v>
      </c>
      <c r="C27" s="9" t="s">
        <v>180</v>
      </c>
      <c r="D27" s="9" t="s">
        <v>180</v>
      </c>
      <c r="E27" s="9" t="s">
        <v>179</v>
      </c>
      <c r="F27" s="47">
        <v>30</v>
      </c>
      <c r="G27" s="9">
        <v>4</v>
      </c>
      <c r="H27" s="1">
        <f t="shared" si="3"/>
        <v>116146.88649936666</v>
      </c>
      <c r="I27" s="1">
        <v>3484406.5949809998</v>
      </c>
      <c r="J27" s="1">
        <v>3484406.5949809998</v>
      </c>
      <c r="K27" s="48">
        <f t="shared" si="4"/>
        <v>104532197.84942999</v>
      </c>
      <c r="L27" s="32"/>
      <c r="M27" s="32"/>
      <c r="N27" s="243">
        <f t="shared" si="5"/>
        <v>13937626.379923999</v>
      </c>
    </row>
    <row r="28" spans="1:16" ht="26.45" customHeight="1" x14ac:dyDescent="0.2">
      <c r="A28" s="9">
        <v>23</v>
      </c>
      <c r="B28" s="9" t="s">
        <v>177</v>
      </c>
      <c r="C28" s="9" t="s">
        <v>180</v>
      </c>
      <c r="D28" s="9" t="s">
        <v>180</v>
      </c>
      <c r="E28" s="9" t="s">
        <v>179</v>
      </c>
      <c r="F28" s="47">
        <v>28</v>
      </c>
      <c r="G28" s="9">
        <v>1</v>
      </c>
      <c r="H28" s="1">
        <f t="shared" si="3"/>
        <v>116146.88649936666</v>
      </c>
      <c r="I28" s="1">
        <v>3484406.5949809998</v>
      </c>
      <c r="J28" s="1">
        <v>3484406.5949809998</v>
      </c>
      <c r="K28" s="48">
        <f t="shared" si="4"/>
        <v>97563384.659467995</v>
      </c>
      <c r="L28" s="32"/>
      <c r="M28" s="32"/>
      <c r="N28" s="243">
        <f t="shared" si="5"/>
        <v>3252112.8219822664</v>
      </c>
      <c r="O28" s="50"/>
      <c r="P28" s="51"/>
    </row>
    <row r="29" spans="1:16" ht="26.45" customHeight="1" x14ac:dyDescent="0.2">
      <c r="A29" s="9">
        <v>24</v>
      </c>
      <c r="B29" s="9" t="s">
        <v>177</v>
      </c>
      <c r="C29" s="9" t="s">
        <v>180</v>
      </c>
      <c r="D29" s="9" t="s">
        <v>180</v>
      </c>
      <c r="E29" s="9" t="s">
        <v>179</v>
      </c>
      <c r="F29" s="47">
        <v>17</v>
      </c>
      <c r="G29" s="9">
        <v>1</v>
      </c>
      <c r="H29" s="1">
        <f t="shared" si="3"/>
        <v>116146.88649936666</v>
      </c>
      <c r="I29" s="1">
        <v>3484406.5949809998</v>
      </c>
      <c r="J29" s="1">
        <v>3484406.5949809998</v>
      </c>
      <c r="K29" s="48">
        <f t="shared" si="4"/>
        <v>59234912.114676997</v>
      </c>
      <c r="L29" s="32"/>
      <c r="M29" s="32"/>
      <c r="N29" s="243">
        <f t="shared" si="5"/>
        <v>1974497.0704892334</v>
      </c>
      <c r="O29" s="51" t="s">
        <v>228</v>
      </c>
      <c r="P29" s="50">
        <f>SUM(N6:N29)</f>
        <v>660062755.97590089</v>
      </c>
    </row>
    <row r="30" spans="1:16" ht="26.45" customHeight="1" x14ac:dyDescent="0.2">
      <c r="A30" s="9">
        <v>27</v>
      </c>
      <c r="B30" s="9" t="s">
        <v>230</v>
      </c>
      <c r="C30" s="9" t="s">
        <v>231</v>
      </c>
      <c r="D30" s="146" t="s">
        <v>201</v>
      </c>
      <c r="E30" s="9" t="s">
        <v>179</v>
      </c>
      <c r="F30" s="47"/>
      <c r="G30" s="9"/>
      <c r="H30" s="1">
        <f>IFERROR(VLOOKUP(D30,'MAQ POR SEDES ENE'!$B$3:$AA$27,26,0),"")</f>
        <v>3422617.2340000002</v>
      </c>
      <c r="I30" s="1">
        <f>H30</f>
        <v>3422617.2340000002</v>
      </c>
      <c r="J30" s="1">
        <f>H30</f>
        <v>3422617.2340000002</v>
      </c>
      <c r="K30" s="48">
        <f>H30</f>
        <v>3422617.2340000002</v>
      </c>
      <c r="L30" s="32"/>
      <c r="M30" s="32"/>
      <c r="N30" s="49">
        <f>H30</f>
        <v>3422617.2340000002</v>
      </c>
    </row>
    <row r="31" spans="1:16" ht="26.45" customHeight="1" x14ac:dyDescent="0.2">
      <c r="A31" s="9">
        <v>27</v>
      </c>
      <c r="B31" s="9" t="s">
        <v>230</v>
      </c>
      <c r="C31" s="9" t="s">
        <v>231</v>
      </c>
      <c r="D31" s="146" t="s">
        <v>202</v>
      </c>
      <c r="E31" s="9" t="s">
        <v>179</v>
      </c>
      <c r="F31" s="139"/>
      <c r="G31" s="138"/>
      <c r="H31" s="1">
        <f>IFERROR(VLOOKUP(D31,'MAQ POR SEDES ENE'!$B$3:$AA$27,26,0),"")</f>
        <v>990875.44299999997</v>
      </c>
      <c r="I31" s="1">
        <f t="shared" ref="I31:I54" si="6">H31</f>
        <v>990875.44299999997</v>
      </c>
      <c r="J31" s="1">
        <f t="shared" ref="J31:J54" si="7">H31</f>
        <v>990875.44299999997</v>
      </c>
      <c r="K31" s="48">
        <f t="shared" ref="K31:K54" si="8">H31</f>
        <v>990875.44299999997</v>
      </c>
      <c r="L31" s="32"/>
      <c r="M31" s="32"/>
      <c r="N31" s="49">
        <f t="shared" ref="N31:N54" si="9">H31</f>
        <v>990875.44299999997</v>
      </c>
    </row>
    <row r="32" spans="1:16" ht="26.45" customHeight="1" x14ac:dyDescent="0.2">
      <c r="A32" s="9">
        <v>27</v>
      </c>
      <c r="B32" s="9" t="s">
        <v>230</v>
      </c>
      <c r="C32" s="9" t="s">
        <v>231</v>
      </c>
      <c r="D32" s="146" t="s">
        <v>203</v>
      </c>
      <c r="E32" s="9" t="s">
        <v>179</v>
      </c>
      <c r="F32" s="139"/>
      <c r="G32" s="138"/>
      <c r="H32" s="1">
        <f>IFERROR(VLOOKUP(D32,'MAQ POR SEDES ENE'!$B$3:$AA$27,26,0),"")</f>
        <v>601086.86899999995</v>
      </c>
      <c r="I32" s="1">
        <f t="shared" si="6"/>
        <v>601086.86899999995</v>
      </c>
      <c r="J32" s="1">
        <f t="shared" si="7"/>
        <v>601086.86899999995</v>
      </c>
      <c r="K32" s="48">
        <f t="shared" si="8"/>
        <v>601086.86899999995</v>
      </c>
      <c r="L32" s="32"/>
      <c r="M32" s="32"/>
      <c r="N32" s="49">
        <f t="shared" si="9"/>
        <v>601086.86899999995</v>
      </c>
    </row>
    <row r="33" spans="1:14" ht="26.45" customHeight="1" x14ac:dyDescent="0.2">
      <c r="A33" s="9">
        <v>27</v>
      </c>
      <c r="B33" s="9" t="s">
        <v>230</v>
      </c>
      <c r="C33" s="9" t="s">
        <v>231</v>
      </c>
      <c r="D33" s="146" t="s">
        <v>204</v>
      </c>
      <c r="E33" s="9" t="s">
        <v>179</v>
      </c>
      <c r="F33" s="139"/>
      <c r="G33" s="138"/>
      <c r="H33" s="1">
        <f>IFERROR(VLOOKUP(D33,'MAQ POR SEDES ENE'!$B$3:$AA$27,26,0),"")</f>
        <v>0</v>
      </c>
      <c r="I33" s="1">
        <f t="shared" si="6"/>
        <v>0</v>
      </c>
      <c r="J33" s="1">
        <f t="shared" si="7"/>
        <v>0</v>
      </c>
      <c r="K33" s="48">
        <f t="shared" si="8"/>
        <v>0</v>
      </c>
      <c r="L33" s="32"/>
      <c r="M33" s="32"/>
      <c r="N33" s="49">
        <f t="shared" si="9"/>
        <v>0</v>
      </c>
    </row>
    <row r="34" spans="1:14" ht="26.45" customHeight="1" x14ac:dyDescent="0.2">
      <c r="A34" s="9">
        <v>27</v>
      </c>
      <c r="B34" s="9" t="s">
        <v>230</v>
      </c>
      <c r="C34" s="9" t="s">
        <v>231</v>
      </c>
      <c r="D34" s="146" t="s">
        <v>205</v>
      </c>
      <c r="E34" s="9" t="s">
        <v>179</v>
      </c>
      <c r="F34" s="139"/>
      <c r="G34" s="138"/>
      <c r="H34" s="1">
        <f>IFERROR(VLOOKUP(D34,'MAQ POR SEDES ENE'!$B$3:$AA$27,26,0),"")</f>
        <v>817363.75100000005</v>
      </c>
      <c r="I34" s="1">
        <f t="shared" si="6"/>
        <v>817363.75100000005</v>
      </c>
      <c r="J34" s="1">
        <f t="shared" si="7"/>
        <v>817363.75100000005</v>
      </c>
      <c r="K34" s="48">
        <f t="shared" si="8"/>
        <v>817363.75100000005</v>
      </c>
      <c r="L34" s="32"/>
      <c r="M34" s="32"/>
      <c r="N34" s="49">
        <f t="shared" si="9"/>
        <v>817363.75100000005</v>
      </c>
    </row>
    <row r="35" spans="1:14" ht="26.45" customHeight="1" x14ac:dyDescent="0.2">
      <c r="A35" s="9">
        <v>27</v>
      </c>
      <c r="B35" s="9" t="s">
        <v>230</v>
      </c>
      <c r="C35" s="9" t="s">
        <v>231</v>
      </c>
      <c r="D35" s="146" t="s">
        <v>206</v>
      </c>
      <c r="E35" s="9" t="s">
        <v>179</v>
      </c>
      <c r="F35" s="139"/>
      <c r="G35" s="138"/>
      <c r="H35" s="1">
        <f>IFERROR(VLOOKUP(D35,'MAQ POR SEDES ENE'!$B$3:$AA$27,26,0),"")</f>
        <v>508649.31699999998</v>
      </c>
      <c r="I35" s="1">
        <f t="shared" si="6"/>
        <v>508649.31699999998</v>
      </c>
      <c r="J35" s="1">
        <f t="shared" si="7"/>
        <v>508649.31699999998</v>
      </c>
      <c r="K35" s="48">
        <f t="shared" si="8"/>
        <v>508649.31699999998</v>
      </c>
      <c r="L35" s="32"/>
      <c r="M35" s="32"/>
      <c r="N35" s="49">
        <f t="shared" si="9"/>
        <v>508649.31699999998</v>
      </c>
    </row>
    <row r="36" spans="1:14" ht="26.45" customHeight="1" x14ac:dyDescent="0.2">
      <c r="A36" s="9">
        <v>27</v>
      </c>
      <c r="B36" s="9" t="s">
        <v>230</v>
      </c>
      <c r="C36" s="9" t="s">
        <v>231</v>
      </c>
      <c r="D36" s="146" t="s">
        <v>207</v>
      </c>
      <c r="E36" s="9" t="s">
        <v>179</v>
      </c>
      <c r="F36" s="139"/>
      <c r="G36" s="138"/>
      <c r="H36" s="1">
        <f>IFERROR(VLOOKUP(D36,'MAQ POR SEDES ENE'!$B$3:$AA$27,26,0),"")</f>
        <v>508649.31699999998</v>
      </c>
      <c r="I36" s="1">
        <f t="shared" si="6"/>
        <v>508649.31699999998</v>
      </c>
      <c r="J36" s="1">
        <f t="shared" si="7"/>
        <v>508649.31699999998</v>
      </c>
      <c r="K36" s="48">
        <f t="shared" si="8"/>
        <v>508649.31699999998</v>
      </c>
      <c r="L36" s="32"/>
      <c r="M36" s="32"/>
      <c r="N36" s="49">
        <f t="shared" si="9"/>
        <v>508649.31699999998</v>
      </c>
    </row>
    <row r="37" spans="1:14" ht="26.45" customHeight="1" x14ac:dyDescent="0.2">
      <c r="A37" s="9">
        <v>27</v>
      </c>
      <c r="B37" s="9" t="s">
        <v>230</v>
      </c>
      <c r="C37" s="9" t="s">
        <v>231</v>
      </c>
      <c r="D37" s="146" t="s">
        <v>208</v>
      </c>
      <c r="E37" s="9" t="s">
        <v>179</v>
      </c>
      <c r="F37" s="139"/>
      <c r="G37" s="138"/>
      <c r="H37" s="1">
        <f>IFERROR(VLOOKUP(D37,'MAQ POR SEDES ENE'!$B$3:$AA$27,26,0),"")</f>
        <v>508649.31699999998</v>
      </c>
      <c r="I37" s="1">
        <f t="shared" si="6"/>
        <v>508649.31699999998</v>
      </c>
      <c r="J37" s="1">
        <f t="shared" si="7"/>
        <v>508649.31699999998</v>
      </c>
      <c r="K37" s="48">
        <f t="shared" si="8"/>
        <v>508649.31699999998</v>
      </c>
      <c r="L37" s="32"/>
      <c r="M37" s="32"/>
      <c r="N37" s="49">
        <f t="shared" si="9"/>
        <v>508649.31699999998</v>
      </c>
    </row>
    <row r="38" spans="1:14" ht="26.45" customHeight="1" x14ac:dyDescent="0.2">
      <c r="A38" s="9">
        <v>27</v>
      </c>
      <c r="B38" s="9" t="s">
        <v>230</v>
      </c>
      <c r="C38" s="9" t="s">
        <v>231</v>
      </c>
      <c r="D38" s="146" t="s">
        <v>209</v>
      </c>
      <c r="E38" s="9" t="s">
        <v>179</v>
      </c>
      <c r="F38" s="139"/>
      <c r="G38" s="138"/>
      <c r="H38" s="1">
        <f>IFERROR(VLOOKUP(D38,'MAQ POR SEDES ENE'!$B$3:$AA$27,26,0),"")</f>
        <v>508649.31699999998</v>
      </c>
      <c r="I38" s="1">
        <f t="shared" si="6"/>
        <v>508649.31699999998</v>
      </c>
      <c r="J38" s="1">
        <f t="shared" si="7"/>
        <v>508649.31699999998</v>
      </c>
      <c r="K38" s="48">
        <f t="shared" si="8"/>
        <v>508649.31699999998</v>
      </c>
      <c r="L38" s="32"/>
      <c r="M38" s="32"/>
      <c r="N38" s="49">
        <f t="shared" si="9"/>
        <v>508649.31699999998</v>
      </c>
    </row>
    <row r="39" spans="1:14" ht="26.45" customHeight="1" x14ac:dyDescent="0.2">
      <c r="A39" s="9">
        <v>27</v>
      </c>
      <c r="B39" s="9" t="s">
        <v>230</v>
      </c>
      <c r="C39" s="9" t="s">
        <v>231</v>
      </c>
      <c r="D39" s="146" t="s">
        <v>210</v>
      </c>
      <c r="E39" s="9" t="s">
        <v>179</v>
      </c>
      <c r="F39" s="139"/>
      <c r="G39" s="138"/>
      <c r="H39" s="1">
        <f>IFERROR(VLOOKUP(D39,'MAQ POR SEDES ENE'!$B$3:$AA$27,26,0),"")</f>
        <v>627552.1</v>
      </c>
      <c r="I39" s="1">
        <f t="shared" si="6"/>
        <v>627552.1</v>
      </c>
      <c r="J39" s="1">
        <f t="shared" si="7"/>
        <v>627552.1</v>
      </c>
      <c r="K39" s="48">
        <f t="shared" si="8"/>
        <v>627552.1</v>
      </c>
      <c r="L39" s="32"/>
      <c r="M39" s="32"/>
      <c r="N39" s="49">
        <f t="shared" si="9"/>
        <v>627552.1</v>
      </c>
    </row>
    <row r="40" spans="1:14" ht="26.45" customHeight="1" x14ac:dyDescent="0.2">
      <c r="A40" s="9">
        <v>27</v>
      </c>
      <c r="B40" s="9" t="s">
        <v>230</v>
      </c>
      <c r="C40" s="9" t="s">
        <v>231</v>
      </c>
      <c r="D40" s="146" t="s">
        <v>211</v>
      </c>
      <c r="E40" s="9" t="s">
        <v>179</v>
      </c>
      <c r="F40" s="139"/>
      <c r="G40" s="138"/>
      <c r="H40" s="1">
        <f>IFERROR(VLOOKUP(D40,'MAQ POR SEDES ENE'!$B$3:$AA$27,26,0),"")</f>
        <v>508649.31699999998</v>
      </c>
      <c r="I40" s="1">
        <f t="shared" si="6"/>
        <v>508649.31699999998</v>
      </c>
      <c r="J40" s="1">
        <f t="shared" si="7"/>
        <v>508649.31699999998</v>
      </c>
      <c r="K40" s="48">
        <f t="shared" si="8"/>
        <v>508649.31699999998</v>
      </c>
      <c r="L40" s="32"/>
      <c r="M40" s="32"/>
      <c r="N40" s="49">
        <f t="shared" si="9"/>
        <v>508649.31699999998</v>
      </c>
    </row>
    <row r="41" spans="1:14" ht="26.45" customHeight="1" x14ac:dyDescent="0.2">
      <c r="A41" s="9">
        <v>27</v>
      </c>
      <c r="B41" s="9" t="s">
        <v>230</v>
      </c>
      <c r="C41" s="9" t="s">
        <v>231</v>
      </c>
      <c r="D41" s="146" t="s">
        <v>212</v>
      </c>
      <c r="E41" s="9" t="s">
        <v>179</v>
      </c>
      <c r="F41" s="139"/>
      <c r="G41" s="138"/>
      <c r="H41" s="1">
        <f>IFERROR(VLOOKUP(D41,'MAQ POR SEDES ENE'!$B$3:$AA$27,26,0),"")</f>
        <v>346299.245</v>
      </c>
      <c r="I41" s="1">
        <f t="shared" si="6"/>
        <v>346299.245</v>
      </c>
      <c r="J41" s="1">
        <f t="shared" si="7"/>
        <v>346299.245</v>
      </c>
      <c r="K41" s="48">
        <f t="shared" si="8"/>
        <v>346299.245</v>
      </c>
      <c r="L41" s="32"/>
      <c r="M41" s="32"/>
      <c r="N41" s="49">
        <f t="shared" si="9"/>
        <v>346299.245</v>
      </c>
    </row>
    <row r="42" spans="1:14" ht="26.45" customHeight="1" x14ac:dyDescent="0.2">
      <c r="A42" s="9">
        <v>27</v>
      </c>
      <c r="B42" s="9" t="s">
        <v>230</v>
      </c>
      <c r="C42" s="9" t="s">
        <v>231</v>
      </c>
      <c r="D42" s="146" t="s">
        <v>213</v>
      </c>
      <c r="E42" s="9" t="s">
        <v>179</v>
      </c>
      <c r="F42" s="139"/>
      <c r="G42" s="138"/>
      <c r="H42" s="1">
        <f>IFERROR(VLOOKUP(D42,'MAQ POR SEDES ENE'!$B$3:$AA$27,26,0),"")</f>
        <v>239068.86799999999</v>
      </c>
      <c r="I42" s="1">
        <f t="shared" si="6"/>
        <v>239068.86799999999</v>
      </c>
      <c r="J42" s="1">
        <f t="shared" si="7"/>
        <v>239068.86799999999</v>
      </c>
      <c r="K42" s="48">
        <f t="shared" si="8"/>
        <v>239068.86799999999</v>
      </c>
      <c r="L42" s="32"/>
      <c r="M42" s="32"/>
      <c r="N42" s="49">
        <f t="shared" si="9"/>
        <v>239068.86799999999</v>
      </c>
    </row>
    <row r="43" spans="1:14" ht="26.45" customHeight="1" x14ac:dyDescent="0.2">
      <c r="A43" s="9">
        <v>27</v>
      </c>
      <c r="B43" s="9" t="s">
        <v>230</v>
      </c>
      <c r="C43" s="9" t="s">
        <v>231</v>
      </c>
      <c r="D43" s="146" t="s">
        <v>214</v>
      </c>
      <c r="E43" s="9" t="s">
        <v>179</v>
      </c>
      <c r="F43" s="139"/>
      <c r="G43" s="138"/>
      <c r="H43" s="1">
        <f>IFERROR(VLOOKUP(D43,'MAQ POR SEDES ENE'!$B$3:$AA$27,26,0),"")</f>
        <v>228134.264</v>
      </c>
      <c r="I43" s="1">
        <f t="shared" si="6"/>
        <v>228134.264</v>
      </c>
      <c r="J43" s="1">
        <f t="shared" si="7"/>
        <v>228134.264</v>
      </c>
      <c r="K43" s="48">
        <f t="shared" si="8"/>
        <v>228134.264</v>
      </c>
      <c r="L43" s="32"/>
      <c r="M43" s="32"/>
      <c r="N43" s="49">
        <f t="shared" si="9"/>
        <v>228134.264</v>
      </c>
    </row>
    <row r="44" spans="1:14" ht="26.45" customHeight="1" x14ac:dyDescent="0.2">
      <c r="A44" s="9">
        <v>27</v>
      </c>
      <c r="B44" s="9" t="s">
        <v>230</v>
      </c>
      <c r="C44" s="9" t="s">
        <v>231</v>
      </c>
      <c r="D44" s="146" t="s">
        <v>215</v>
      </c>
      <c r="E44" s="9" t="s">
        <v>179</v>
      </c>
      <c r="F44" s="139"/>
      <c r="G44" s="138"/>
      <c r="H44" s="1">
        <f>IFERROR(VLOOKUP(D44,'MAQ POR SEDES ENE'!$B$3:$AA$27,26,0),"")</f>
        <v>183786.26800000001</v>
      </c>
      <c r="I44" s="1">
        <f t="shared" si="6"/>
        <v>183786.26800000001</v>
      </c>
      <c r="J44" s="1">
        <f t="shared" si="7"/>
        <v>183786.26800000001</v>
      </c>
      <c r="K44" s="48">
        <f t="shared" si="8"/>
        <v>183786.26800000001</v>
      </c>
      <c r="L44" s="32"/>
      <c r="M44" s="32"/>
      <c r="N44" s="49">
        <f t="shared" si="9"/>
        <v>183786.26800000001</v>
      </c>
    </row>
    <row r="45" spans="1:14" ht="26.45" customHeight="1" x14ac:dyDescent="0.2">
      <c r="A45" s="9">
        <v>27</v>
      </c>
      <c r="B45" s="9" t="s">
        <v>230</v>
      </c>
      <c r="C45" s="9" t="s">
        <v>231</v>
      </c>
      <c r="D45" s="146" t="s">
        <v>216</v>
      </c>
      <c r="E45" s="9" t="s">
        <v>179</v>
      </c>
      <c r="F45" s="139"/>
      <c r="G45" s="138"/>
      <c r="H45" s="1">
        <f>IFERROR(VLOOKUP(D45,'MAQ POR SEDES ENE'!$B$3:$AA$27,26,0),"")</f>
        <v>493573.77299999999</v>
      </c>
      <c r="I45" s="1">
        <f t="shared" si="6"/>
        <v>493573.77299999999</v>
      </c>
      <c r="J45" s="1">
        <f t="shared" si="7"/>
        <v>493573.77299999999</v>
      </c>
      <c r="K45" s="48">
        <f t="shared" si="8"/>
        <v>493573.77299999999</v>
      </c>
      <c r="L45" s="32"/>
      <c r="M45" s="32"/>
      <c r="N45" s="49">
        <f t="shared" si="9"/>
        <v>493573.77299999999</v>
      </c>
    </row>
    <row r="46" spans="1:14" ht="26.45" customHeight="1" x14ac:dyDescent="0.2">
      <c r="A46" s="9">
        <v>27</v>
      </c>
      <c r="B46" s="9" t="s">
        <v>230</v>
      </c>
      <c r="C46" s="9" t="s">
        <v>231</v>
      </c>
      <c r="D46" s="146" t="s">
        <v>217</v>
      </c>
      <c r="E46" s="9" t="s">
        <v>179</v>
      </c>
      <c r="F46" s="139"/>
      <c r="G46" s="138"/>
      <c r="H46" s="1">
        <f>IFERROR(VLOOKUP(D46,'MAQ POR SEDES ENE'!$B$3:$AA$27,26,0),"")</f>
        <v>259005.28700000001</v>
      </c>
      <c r="I46" s="1">
        <f t="shared" si="6"/>
        <v>259005.28700000001</v>
      </c>
      <c r="J46" s="1">
        <f t="shared" si="7"/>
        <v>259005.28700000001</v>
      </c>
      <c r="K46" s="48">
        <f t="shared" si="8"/>
        <v>259005.28700000001</v>
      </c>
      <c r="L46" s="32"/>
      <c r="M46" s="32"/>
      <c r="N46" s="49">
        <f t="shared" si="9"/>
        <v>259005.28700000001</v>
      </c>
    </row>
    <row r="47" spans="1:14" ht="26.45" customHeight="1" x14ac:dyDescent="0.2">
      <c r="A47" s="9">
        <v>27</v>
      </c>
      <c r="B47" s="9" t="s">
        <v>230</v>
      </c>
      <c r="C47" s="9" t="s">
        <v>231</v>
      </c>
      <c r="D47" s="146" t="s">
        <v>218</v>
      </c>
      <c r="E47" s="9" t="s">
        <v>179</v>
      </c>
      <c r="F47" s="139"/>
      <c r="G47" s="138"/>
      <c r="H47" s="1">
        <f>IFERROR(VLOOKUP(D47,'MAQ POR SEDES ENE'!$B$3:$AA$27,26,0),"")</f>
        <v>493573.77299999999</v>
      </c>
      <c r="I47" s="1">
        <f t="shared" si="6"/>
        <v>493573.77299999999</v>
      </c>
      <c r="J47" s="1">
        <f t="shared" si="7"/>
        <v>493573.77299999999</v>
      </c>
      <c r="K47" s="48">
        <f t="shared" si="8"/>
        <v>493573.77299999999</v>
      </c>
      <c r="L47" s="32"/>
      <c r="M47" s="32"/>
      <c r="N47" s="49">
        <f t="shared" si="9"/>
        <v>493573.77299999999</v>
      </c>
    </row>
    <row r="48" spans="1:14" ht="26.45" customHeight="1" x14ac:dyDescent="0.2">
      <c r="A48" s="9">
        <v>27</v>
      </c>
      <c r="B48" s="9" t="s">
        <v>230</v>
      </c>
      <c r="C48" s="9" t="s">
        <v>231</v>
      </c>
      <c r="D48" s="146" t="s">
        <v>219</v>
      </c>
      <c r="E48" s="9" t="s">
        <v>179</v>
      </c>
      <c r="F48" s="139"/>
      <c r="G48" s="138"/>
      <c r="H48" s="1">
        <f>IFERROR(VLOOKUP(D48,'MAQ POR SEDES ENE'!$B$3:$AA$27,26,0),"")</f>
        <v>286646.587</v>
      </c>
      <c r="I48" s="1">
        <f t="shared" si="6"/>
        <v>286646.587</v>
      </c>
      <c r="J48" s="1">
        <f t="shared" si="7"/>
        <v>286646.587</v>
      </c>
      <c r="K48" s="48">
        <f t="shared" si="8"/>
        <v>286646.587</v>
      </c>
      <c r="L48" s="32"/>
      <c r="M48" s="32"/>
      <c r="N48" s="49">
        <f t="shared" si="9"/>
        <v>286646.587</v>
      </c>
    </row>
    <row r="49" spans="1:16" ht="26.45" customHeight="1" x14ac:dyDescent="0.2">
      <c r="A49" s="9">
        <v>27</v>
      </c>
      <c r="B49" s="9" t="s">
        <v>230</v>
      </c>
      <c r="C49" s="9" t="s">
        <v>231</v>
      </c>
      <c r="D49" s="146" t="s">
        <v>220</v>
      </c>
      <c r="E49" s="9" t="s">
        <v>179</v>
      </c>
      <c r="F49" s="139"/>
      <c r="G49" s="138"/>
      <c r="H49" s="1">
        <f>IFERROR(VLOOKUP(D49,'MAQ POR SEDES ENE'!$B$3:$AA$27,26,0),"")</f>
        <v>286646.587</v>
      </c>
      <c r="I49" s="1">
        <f t="shared" si="6"/>
        <v>286646.587</v>
      </c>
      <c r="J49" s="1">
        <f t="shared" si="7"/>
        <v>286646.587</v>
      </c>
      <c r="K49" s="48">
        <f t="shared" si="8"/>
        <v>286646.587</v>
      </c>
      <c r="L49" s="32"/>
      <c r="M49" s="32"/>
      <c r="N49" s="49">
        <f t="shared" si="9"/>
        <v>286646.587</v>
      </c>
    </row>
    <row r="50" spans="1:16" ht="26.45" customHeight="1" x14ac:dyDescent="0.2">
      <c r="A50" s="9">
        <v>27</v>
      </c>
      <c r="B50" s="9" t="s">
        <v>230</v>
      </c>
      <c r="C50" s="9" t="s">
        <v>231</v>
      </c>
      <c r="D50" s="146" t="s">
        <v>221</v>
      </c>
      <c r="E50" s="9" t="s">
        <v>179</v>
      </c>
      <c r="F50" s="139"/>
      <c r="G50" s="138"/>
      <c r="H50" s="1">
        <f>IFERROR(VLOOKUP(D50,'MAQ POR SEDES ENE'!$B$3:$AA$27,26,0),"")</f>
        <v>286646.587</v>
      </c>
      <c r="I50" s="1">
        <f t="shared" si="6"/>
        <v>286646.587</v>
      </c>
      <c r="J50" s="1">
        <f t="shared" si="7"/>
        <v>286646.587</v>
      </c>
      <c r="K50" s="48">
        <f t="shared" si="8"/>
        <v>286646.587</v>
      </c>
      <c r="L50" s="32"/>
      <c r="M50" s="32"/>
      <c r="N50" s="49">
        <f t="shared" si="9"/>
        <v>286646.587</v>
      </c>
    </row>
    <row r="51" spans="1:16" ht="26.45" customHeight="1" x14ac:dyDescent="0.2">
      <c r="A51" s="9">
        <v>27</v>
      </c>
      <c r="B51" s="9" t="s">
        <v>230</v>
      </c>
      <c r="C51" s="9" t="s">
        <v>231</v>
      </c>
      <c r="D51" s="146" t="s">
        <v>222</v>
      </c>
      <c r="E51" s="9" t="s">
        <v>179</v>
      </c>
      <c r="F51" s="139"/>
      <c r="G51" s="138"/>
      <c r="H51" s="1">
        <f>IFERROR(VLOOKUP(D51,'MAQ POR SEDES ENE'!$B$3:$AA$27,26,0),"")</f>
        <v>286646.587</v>
      </c>
      <c r="I51" s="1">
        <f t="shared" si="6"/>
        <v>286646.587</v>
      </c>
      <c r="J51" s="1">
        <f t="shared" si="7"/>
        <v>286646.587</v>
      </c>
      <c r="K51" s="48">
        <f t="shared" si="8"/>
        <v>286646.587</v>
      </c>
      <c r="L51" s="32"/>
      <c r="M51" s="32"/>
      <c r="N51" s="49">
        <f t="shared" si="9"/>
        <v>286646.587</v>
      </c>
    </row>
    <row r="52" spans="1:16" ht="26.45" customHeight="1" x14ac:dyDescent="0.2">
      <c r="A52" s="9">
        <v>27</v>
      </c>
      <c r="B52" s="9" t="s">
        <v>230</v>
      </c>
      <c r="C52" s="9" t="s">
        <v>231</v>
      </c>
      <c r="D52" s="146" t="s">
        <v>223</v>
      </c>
      <c r="E52" s="9" t="s">
        <v>179</v>
      </c>
      <c r="F52" s="139"/>
      <c r="G52" s="138"/>
      <c r="H52" s="1">
        <f>IFERROR(VLOOKUP(D52,'MAQ POR SEDES ENE'!$B$3:$AA$27,26,0),"")</f>
        <v>286646.587</v>
      </c>
      <c r="I52" s="1">
        <f t="shared" si="6"/>
        <v>286646.587</v>
      </c>
      <c r="J52" s="1">
        <f t="shared" si="7"/>
        <v>286646.587</v>
      </c>
      <c r="K52" s="48">
        <f t="shared" si="8"/>
        <v>286646.587</v>
      </c>
      <c r="L52" s="32"/>
      <c r="M52" s="32"/>
      <c r="N52" s="49">
        <f t="shared" si="9"/>
        <v>286646.587</v>
      </c>
    </row>
    <row r="53" spans="1:16" ht="26.45" customHeight="1" x14ac:dyDescent="0.2">
      <c r="A53" s="9">
        <v>27</v>
      </c>
      <c r="B53" s="9" t="s">
        <v>230</v>
      </c>
      <c r="C53" s="9" t="s">
        <v>231</v>
      </c>
      <c r="D53" s="146" t="s">
        <v>224</v>
      </c>
      <c r="E53" s="9" t="s">
        <v>179</v>
      </c>
      <c r="F53" s="139"/>
      <c r="G53" s="138"/>
      <c r="H53" s="1">
        <f>IFERROR(VLOOKUP(D53,'MAQ POR SEDES ENE'!$B$3:$AA$27,26,0),"")</f>
        <v>286646.587</v>
      </c>
      <c r="I53" s="1">
        <f t="shared" si="6"/>
        <v>286646.587</v>
      </c>
      <c r="J53" s="1">
        <f t="shared" si="7"/>
        <v>286646.587</v>
      </c>
      <c r="K53" s="48">
        <f t="shared" si="8"/>
        <v>286646.587</v>
      </c>
      <c r="L53" s="32"/>
      <c r="M53" s="32"/>
      <c r="N53" s="49">
        <f t="shared" si="9"/>
        <v>286646.587</v>
      </c>
    </row>
    <row r="54" spans="1:16" ht="26.45" customHeight="1" x14ac:dyDescent="0.2">
      <c r="A54" s="9">
        <v>27</v>
      </c>
      <c r="B54" s="9" t="s">
        <v>230</v>
      </c>
      <c r="C54" s="9" t="s">
        <v>231</v>
      </c>
      <c r="D54" s="146" t="s">
        <v>225</v>
      </c>
      <c r="E54" s="9" t="s">
        <v>179</v>
      </c>
      <c r="F54" s="139"/>
      <c r="G54" s="138"/>
      <c r="H54" s="1">
        <f>IFERROR(VLOOKUP(D54,'MAQ POR SEDES ENE'!$B$3:$AA$27,26,0),"")</f>
        <v>341929.18699999998</v>
      </c>
      <c r="I54" s="1">
        <f t="shared" si="6"/>
        <v>341929.18699999998</v>
      </c>
      <c r="J54" s="1">
        <f t="shared" si="7"/>
        <v>341929.18699999998</v>
      </c>
      <c r="K54" s="48">
        <f t="shared" si="8"/>
        <v>341929.18699999998</v>
      </c>
      <c r="L54" s="32"/>
      <c r="M54" s="32"/>
      <c r="N54" s="49">
        <f t="shared" si="9"/>
        <v>341929.18699999998</v>
      </c>
      <c r="O54" s="51" t="s">
        <v>1436</v>
      </c>
      <c r="P54" s="50">
        <f>SUM(N30:N54)</f>
        <v>13307992.168999996</v>
      </c>
    </row>
    <row r="55" spans="1:16" ht="26.45" customHeight="1" x14ac:dyDescent="0.2">
      <c r="A55" s="138"/>
      <c r="B55" s="138"/>
      <c r="C55" s="138"/>
      <c r="D55" s="146" t="s">
        <v>1397</v>
      </c>
      <c r="E55" s="9" t="s">
        <v>179</v>
      </c>
      <c r="F55" s="139"/>
      <c r="G55" s="138"/>
      <c r="H55" s="140">
        <f>IFERROR(HLOOKUP(D55,'INSUMOS DISCRIMINADOS'!$J$5:$CD$110,106,0),"")</f>
        <v>81692907.421600014</v>
      </c>
      <c r="I55" s="1">
        <f t="shared" ref="I55:I79" si="10">H55</f>
        <v>81692907.421600014</v>
      </c>
      <c r="J55" s="1">
        <f t="shared" ref="J55:J79" si="11">H55</f>
        <v>81692907.421600014</v>
      </c>
      <c r="K55" s="48">
        <f t="shared" ref="K55:K79" si="12">H55</f>
        <v>81692907.421600014</v>
      </c>
      <c r="L55" s="32"/>
      <c r="M55" s="32"/>
      <c r="N55" s="242">
        <f t="shared" ref="N55:N79" si="13">H55</f>
        <v>81692907.421600014</v>
      </c>
    </row>
    <row r="56" spans="1:16" ht="26.45" customHeight="1" x14ac:dyDescent="0.2">
      <c r="A56" s="138"/>
      <c r="B56" s="138"/>
      <c r="C56" s="138"/>
      <c r="D56" s="146" t="s">
        <v>1398</v>
      </c>
      <c r="E56" s="9" t="s">
        <v>179</v>
      </c>
      <c r="F56" s="139"/>
      <c r="G56" s="138"/>
      <c r="H56" s="140">
        <f>IFERROR(HLOOKUP(D56,'INSUMOS DISCRIMINADOS'!$J$5:$CD$110,106,0),"")</f>
        <v>13644063.817699999</v>
      </c>
      <c r="I56" s="1">
        <f t="shared" si="10"/>
        <v>13644063.817699999</v>
      </c>
      <c r="J56" s="1">
        <f t="shared" si="11"/>
        <v>13644063.817699999</v>
      </c>
      <c r="K56" s="48">
        <f t="shared" si="12"/>
        <v>13644063.817699999</v>
      </c>
      <c r="L56" s="32"/>
      <c r="M56" s="32"/>
      <c r="N56" s="242">
        <f t="shared" si="13"/>
        <v>13644063.817699999</v>
      </c>
    </row>
    <row r="57" spans="1:16" ht="26.45" customHeight="1" x14ac:dyDescent="0.2">
      <c r="A57" s="138"/>
      <c r="B57" s="138"/>
      <c r="C57" s="138"/>
      <c r="D57" s="146" t="s">
        <v>1399</v>
      </c>
      <c r="E57" s="9" t="s">
        <v>179</v>
      </c>
      <c r="F57" s="139"/>
      <c r="G57" s="138"/>
      <c r="H57" s="140">
        <f>IFERROR(HLOOKUP(D57,'INSUMOS DISCRIMINADOS'!$J$5:$CD$110,106,0),"")</f>
        <v>3874567.8336000005</v>
      </c>
      <c r="I57" s="1">
        <f t="shared" si="10"/>
        <v>3874567.8336000005</v>
      </c>
      <c r="J57" s="1">
        <f t="shared" si="11"/>
        <v>3874567.8336000005</v>
      </c>
      <c r="K57" s="48">
        <f t="shared" si="12"/>
        <v>3874567.8336000005</v>
      </c>
      <c r="L57" s="32"/>
      <c r="M57" s="32"/>
      <c r="N57" s="242">
        <f t="shared" si="13"/>
        <v>3874567.8336000005</v>
      </c>
    </row>
    <row r="58" spans="1:16" ht="26.45" customHeight="1" x14ac:dyDescent="0.2">
      <c r="A58" s="138"/>
      <c r="B58" s="138"/>
      <c r="C58" s="138"/>
      <c r="D58" s="146" t="s">
        <v>1400</v>
      </c>
      <c r="E58" s="9" t="s">
        <v>179</v>
      </c>
      <c r="F58" s="139"/>
      <c r="G58" s="138"/>
      <c r="H58" s="140">
        <f>IFERROR(HLOOKUP(D58,'INSUMOS DISCRIMINADOS'!$J$5:$CD$110,106,0),"")</f>
        <v>0</v>
      </c>
      <c r="I58" s="1">
        <f t="shared" si="10"/>
        <v>0</v>
      </c>
      <c r="J58" s="1">
        <f t="shared" si="11"/>
        <v>0</v>
      </c>
      <c r="K58" s="48">
        <f t="shared" si="12"/>
        <v>0</v>
      </c>
      <c r="L58" s="32"/>
      <c r="M58" s="32"/>
      <c r="N58" s="242">
        <f t="shared" si="13"/>
        <v>0</v>
      </c>
    </row>
    <row r="59" spans="1:16" ht="26.45" customHeight="1" x14ac:dyDescent="0.2">
      <c r="A59" s="138"/>
      <c r="B59" s="138"/>
      <c r="C59" s="138"/>
      <c r="D59" s="146" t="s">
        <v>1401</v>
      </c>
      <c r="E59" s="9" t="s">
        <v>179</v>
      </c>
      <c r="F59" s="139"/>
      <c r="G59" s="138"/>
      <c r="H59" s="140">
        <f>IFERROR(HLOOKUP(D59,'INSUMOS DISCRIMINADOS'!$J$5:$CD$110,106,0),"")</f>
        <v>7338699.5675999997</v>
      </c>
      <c r="I59" s="1">
        <f t="shared" si="10"/>
        <v>7338699.5675999997</v>
      </c>
      <c r="J59" s="1">
        <f t="shared" si="11"/>
        <v>7338699.5675999997</v>
      </c>
      <c r="K59" s="48">
        <f t="shared" si="12"/>
        <v>7338699.5675999997</v>
      </c>
      <c r="L59" s="32"/>
      <c r="M59" s="32"/>
      <c r="N59" s="242">
        <f t="shared" si="13"/>
        <v>7338699.5675999997</v>
      </c>
    </row>
    <row r="60" spans="1:16" ht="26.45" customHeight="1" x14ac:dyDescent="0.2">
      <c r="A60" s="138"/>
      <c r="B60" s="138"/>
      <c r="C60" s="138"/>
      <c r="D60" s="146" t="s">
        <v>1402</v>
      </c>
      <c r="E60" s="9" t="s">
        <v>179</v>
      </c>
      <c r="F60" s="139"/>
      <c r="G60" s="138"/>
      <c r="H60" s="140">
        <f>IFERROR(HLOOKUP(D60,'INSUMOS DISCRIMINADOS'!$J$5:$CD$110,106,0),"")</f>
        <v>3073794.3278000001</v>
      </c>
      <c r="I60" s="1">
        <f t="shared" si="10"/>
        <v>3073794.3278000001</v>
      </c>
      <c r="J60" s="1">
        <f t="shared" si="11"/>
        <v>3073794.3278000001</v>
      </c>
      <c r="K60" s="48">
        <f t="shared" si="12"/>
        <v>3073794.3278000001</v>
      </c>
      <c r="L60" s="32"/>
      <c r="M60" s="32"/>
      <c r="N60" s="242">
        <f t="shared" si="13"/>
        <v>3073794.3278000001</v>
      </c>
    </row>
    <row r="61" spans="1:16" ht="26.45" customHeight="1" x14ac:dyDescent="0.2">
      <c r="A61" s="138"/>
      <c r="B61" s="138"/>
      <c r="C61" s="138"/>
      <c r="D61" s="146" t="s">
        <v>1403</v>
      </c>
      <c r="E61" s="9" t="s">
        <v>179</v>
      </c>
      <c r="F61" s="139"/>
      <c r="G61" s="138"/>
      <c r="H61" s="140">
        <f>IFERROR(HLOOKUP(D61,'INSUMOS DISCRIMINADOS'!$J$5:$CD$110,106,0),"")</f>
        <v>3461372.4386</v>
      </c>
      <c r="I61" s="1">
        <f t="shared" si="10"/>
        <v>3461372.4386</v>
      </c>
      <c r="J61" s="1">
        <f t="shared" si="11"/>
        <v>3461372.4386</v>
      </c>
      <c r="K61" s="48">
        <f t="shared" si="12"/>
        <v>3461372.4386</v>
      </c>
      <c r="L61" s="32"/>
      <c r="M61" s="32"/>
      <c r="N61" s="242">
        <f t="shared" si="13"/>
        <v>3461372.4386</v>
      </c>
    </row>
    <row r="62" spans="1:16" ht="26.45" customHeight="1" x14ac:dyDescent="0.2">
      <c r="A62" s="138"/>
      <c r="B62" s="138"/>
      <c r="C62" s="138"/>
      <c r="D62" s="146" t="s">
        <v>1404</v>
      </c>
      <c r="E62" s="9" t="s">
        <v>179</v>
      </c>
      <c r="F62" s="139"/>
      <c r="G62" s="138"/>
      <c r="H62" s="140">
        <f>IFERROR(HLOOKUP(D62,'INSUMOS DISCRIMINADOS'!$J$5:$CD$110,106,0),"")</f>
        <v>147602.44</v>
      </c>
      <c r="I62" s="1">
        <f t="shared" si="10"/>
        <v>147602.44</v>
      </c>
      <c r="J62" s="1">
        <f t="shared" si="11"/>
        <v>147602.44</v>
      </c>
      <c r="K62" s="48">
        <f t="shared" si="12"/>
        <v>147602.44</v>
      </c>
      <c r="L62" s="32"/>
      <c r="M62" s="32"/>
      <c r="N62" s="242">
        <f t="shared" si="13"/>
        <v>147602.44</v>
      </c>
    </row>
    <row r="63" spans="1:16" ht="26.45" customHeight="1" x14ac:dyDescent="0.2">
      <c r="A63" s="138"/>
      <c r="B63" s="138"/>
      <c r="C63" s="138"/>
      <c r="D63" s="146" t="s">
        <v>1405</v>
      </c>
      <c r="E63" s="9" t="s">
        <v>179</v>
      </c>
      <c r="F63" s="139"/>
      <c r="G63" s="138"/>
      <c r="H63" s="140">
        <f>IFERROR(HLOOKUP(D63,'INSUMOS DISCRIMINADOS'!$J$5:$CD$110,106,0),"")</f>
        <v>1207950.8747999999</v>
      </c>
      <c r="I63" s="1">
        <f t="shared" si="10"/>
        <v>1207950.8747999999</v>
      </c>
      <c r="J63" s="1">
        <f t="shared" si="11"/>
        <v>1207950.8747999999</v>
      </c>
      <c r="K63" s="48">
        <f t="shared" si="12"/>
        <v>1207950.8747999999</v>
      </c>
      <c r="L63" s="32"/>
      <c r="M63" s="32"/>
      <c r="N63" s="242">
        <f t="shared" si="13"/>
        <v>1207950.8747999999</v>
      </c>
    </row>
    <row r="64" spans="1:16" ht="26.45" customHeight="1" x14ac:dyDescent="0.2">
      <c r="A64" s="138"/>
      <c r="B64" s="138"/>
      <c r="C64" s="138"/>
      <c r="D64" s="146" t="s">
        <v>1406</v>
      </c>
      <c r="E64" s="9" t="s">
        <v>179</v>
      </c>
      <c r="F64" s="139"/>
      <c r="G64" s="138"/>
      <c r="H64" s="140">
        <f>IFERROR(HLOOKUP(D64,'INSUMOS DISCRIMINADOS'!$J$5:$CD$110,106,0),"")</f>
        <v>6574736.1807000004</v>
      </c>
      <c r="I64" s="1">
        <f t="shared" si="10"/>
        <v>6574736.1807000004</v>
      </c>
      <c r="J64" s="1">
        <f t="shared" si="11"/>
        <v>6574736.1807000004</v>
      </c>
      <c r="K64" s="48">
        <f t="shared" si="12"/>
        <v>6574736.1807000004</v>
      </c>
      <c r="L64" s="32"/>
      <c r="M64" s="32"/>
      <c r="N64" s="242">
        <f t="shared" si="13"/>
        <v>6574736.1807000004</v>
      </c>
    </row>
    <row r="65" spans="1:20" ht="26.45" customHeight="1" x14ac:dyDescent="0.2">
      <c r="A65" s="138"/>
      <c r="B65" s="138"/>
      <c r="C65" s="138"/>
      <c r="D65" s="146" t="s">
        <v>1407</v>
      </c>
      <c r="E65" s="9" t="s">
        <v>179</v>
      </c>
      <c r="F65" s="139"/>
      <c r="G65" s="138"/>
      <c r="H65" s="140">
        <f>IFERROR(HLOOKUP(D65,'INSUMOS DISCRIMINADOS'!$J$5:$CD$110,106,0),"")</f>
        <v>4547146.1399000008</v>
      </c>
      <c r="I65" s="1">
        <f t="shared" si="10"/>
        <v>4547146.1399000008</v>
      </c>
      <c r="J65" s="1">
        <f t="shared" si="11"/>
        <v>4547146.1399000008</v>
      </c>
      <c r="K65" s="48">
        <f t="shared" si="12"/>
        <v>4547146.1399000008</v>
      </c>
      <c r="L65" s="32"/>
      <c r="M65" s="32"/>
      <c r="N65" s="242">
        <f t="shared" si="13"/>
        <v>4547146.1399000008</v>
      </c>
    </row>
    <row r="66" spans="1:20" ht="26.45" customHeight="1" x14ac:dyDescent="0.2">
      <c r="A66" s="138"/>
      <c r="B66" s="138"/>
      <c r="C66" s="138"/>
      <c r="D66" s="146" t="s">
        <v>1408</v>
      </c>
      <c r="E66" s="9" t="s">
        <v>179</v>
      </c>
      <c r="F66" s="139"/>
      <c r="G66" s="138"/>
      <c r="H66" s="140">
        <f>IFERROR(HLOOKUP(D66,'INSUMOS DISCRIMINADOS'!$J$5:$CD$110,106,0),"")</f>
        <v>2586255.6069999998</v>
      </c>
      <c r="I66" s="1">
        <f t="shared" si="10"/>
        <v>2586255.6069999998</v>
      </c>
      <c r="J66" s="1">
        <f t="shared" si="11"/>
        <v>2586255.6069999998</v>
      </c>
      <c r="K66" s="48">
        <f t="shared" si="12"/>
        <v>2586255.6069999998</v>
      </c>
      <c r="L66" s="32"/>
      <c r="M66" s="32"/>
      <c r="N66" s="242">
        <f t="shared" si="13"/>
        <v>2586255.6069999998</v>
      </c>
    </row>
    <row r="67" spans="1:20" ht="26.45" customHeight="1" x14ac:dyDescent="0.2">
      <c r="A67" s="138"/>
      <c r="B67" s="138"/>
      <c r="C67" s="138"/>
      <c r="D67" s="146" t="s">
        <v>1409</v>
      </c>
      <c r="E67" s="9" t="s">
        <v>179</v>
      </c>
      <c r="F67" s="139"/>
      <c r="G67" s="138"/>
      <c r="H67" s="140">
        <f>IFERROR(HLOOKUP(D67,'INSUMOS DISCRIMINADOS'!$J$5:$CD$110,106,0),"")</f>
        <v>1393497.7779999999</v>
      </c>
      <c r="I67" s="1">
        <f t="shared" si="10"/>
        <v>1393497.7779999999</v>
      </c>
      <c r="J67" s="1">
        <f t="shared" si="11"/>
        <v>1393497.7779999999</v>
      </c>
      <c r="K67" s="48">
        <f t="shared" si="12"/>
        <v>1393497.7779999999</v>
      </c>
      <c r="L67" s="32"/>
      <c r="M67" s="32"/>
      <c r="N67" s="242">
        <f t="shared" si="13"/>
        <v>1393497.7779999999</v>
      </c>
    </row>
    <row r="68" spans="1:20" ht="26.45" customHeight="1" x14ac:dyDescent="0.2">
      <c r="A68" s="138"/>
      <c r="B68" s="138"/>
      <c r="C68" s="138"/>
      <c r="D68" s="146" t="s">
        <v>1410</v>
      </c>
      <c r="E68" s="9" t="s">
        <v>179</v>
      </c>
      <c r="F68" s="139"/>
      <c r="G68" s="138"/>
      <c r="H68" s="140">
        <f>IFERROR(HLOOKUP(D68,'INSUMOS DISCRIMINADOS'!$J$5:$CD$110,106,0),"")</f>
        <v>1987381.6185000003</v>
      </c>
      <c r="I68" s="1">
        <f t="shared" si="10"/>
        <v>1987381.6185000003</v>
      </c>
      <c r="J68" s="1">
        <f t="shared" si="11"/>
        <v>1987381.6185000003</v>
      </c>
      <c r="K68" s="48">
        <f t="shared" si="12"/>
        <v>1987381.6185000003</v>
      </c>
      <c r="L68" s="32"/>
      <c r="M68" s="32"/>
      <c r="N68" s="242">
        <f t="shared" si="13"/>
        <v>1987381.6185000003</v>
      </c>
    </row>
    <row r="69" spans="1:20" ht="26.45" customHeight="1" x14ac:dyDescent="0.2">
      <c r="A69" s="138"/>
      <c r="B69" s="138"/>
      <c r="C69" s="138"/>
      <c r="D69" s="146" t="s">
        <v>1411</v>
      </c>
      <c r="E69" s="9" t="s">
        <v>179</v>
      </c>
      <c r="F69" s="139"/>
      <c r="G69" s="138"/>
      <c r="H69" s="140">
        <f>IFERROR(HLOOKUP(D69,'INSUMOS DISCRIMINADOS'!$J$5:$CD$110,106,0),"")</f>
        <v>3685646.1694</v>
      </c>
      <c r="I69" s="1">
        <f t="shared" si="10"/>
        <v>3685646.1694</v>
      </c>
      <c r="J69" s="1">
        <f t="shared" si="11"/>
        <v>3685646.1694</v>
      </c>
      <c r="K69" s="48">
        <f t="shared" si="12"/>
        <v>3685646.1694</v>
      </c>
      <c r="L69" s="32"/>
      <c r="M69" s="32"/>
      <c r="N69" s="242">
        <f t="shared" si="13"/>
        <v>3685646.1694</v>
      </c>
    </row>
    <row r="70" spans="1:20" ht="26.45" customHeight="1" x14ac:dyDescent="0.2">
      <c r="A70" s="138"/>
      <c r="B70" s="138"/>
      <c r="C70" s="138"/>
      <c r="D70" s="146" t="s">
        <v>1412</v>
      </c>
      <c r="E70" s="9" t="s">
        <v>179</v>
      </c>
      <c r="F70" s="139"/>
      <c r="G70" s="138"/>
      <c r="H70" s="140">
        <f>IFERROR(HLOOKUP(D70,'INSUMOS DISCRIMINADOS'!$J$5:$CD$110,106,0),"")</f>
        <v>442382.71600000001</v>
      </c>
      <c r="I70" s="1">
        <f t="shared" si="10"/>
        <v>442382.71600000001</v>
      </c>
      <c r="J70" s="1">
        <f t="shared" si="11"/>
        <v>442382.71600000001</v>
      </c>
      <c r="K70" s="48">
        <f t="shared" si="12"/>
        <v>442382.71600000001</v>
      </c>
      <c r="L70" s="32"/>
      <c r="M70" s="32"/>
      <c r="N70" s="242">
        <f t="shared" si="13"/>
        <v>442382.71600000001</v>
      </c>
    </row>
    <row r="71" spans="1:20" ht="26.45" customHeight="1" x14ac:dyDescent="0.2">
      <c r="A71" s="138"/>
      <c r="B71" s="138"/>
      <c r="C71" s="138"/>
      <c r="D71" s="146" t="s">
        <v>1413</v>
      </c>
      <c r="E71" s="9" t="s">
        <v>179</v>
      </c>
      <c r="F71" s="139"/>
      <c r="G71" s="138"/>
      <c r="H71" s="140">
        <f>IFERROR(HLOOKUP(D71,'INSUMOS DISCRIMINADOS'!$J$5:$CD$110,106,0),"")</f>
        <v>1434427.1862999999</v>
      </c>
      <c r="I71" s="1">
        <f t="shared" si="10"/>
        <v>1434427.1862999999</v>
      </c>
      <c r="J71" s="1">
        <f t="shared" si="11"/>
        <v>1434427.1862999999</v>
      </c>
      <c r="K71" s="48">
        <f t="shared" si="12"/>
        <v>1434427.1862999999</v>
      </c>
      <c r="L71" s="32"/>
      <c r="M71" s="32"/>
      <c r="N71" s="242">
        <f t="shared" si="13"/>
        <v>1434427.1862999999</v>
      </c>
    </row>
    <row r="72" spans="1:20" ht="26.45" customHeight="1" x14ac:dyDescent="0.2">
      <c r="A72" s="138"/>
      <c r="B72" s="138"/>
      <c r="C72" s="138"/>
      <c r="D72" s="146" t="s">
        <v>1414</v>
      </c>
      <c r="E72" s="9" t="s">
        <v>179</v>
      </c>
      <c r="F72" s="139"/>
      <c r="G72" s="138"/>
      <c r="H72" s="140">
        <f>IFERROR(HLOOKUP(D72,'INSUMOS DISCRIMINADOS'!$J$5:$CD$110,106,0),"")</f>
        <v>12912059.448999999</v>
      </c>
      <c r="I72" s="1">
        <f t="shared" si="10"/>
        <v>12912059.448999999</v>
      </c>
      <c r="J72" s="1">
        <f t="shared" si="11"/>
        <v>12912059.448999999</v>
      </c>
      <c r="K72" s="48">
        <f t="shared" si="12"/>
        <v>12912059.448999999</v>
      </c>
      <c r="L72" s="32"/>
      <c r="M72" s="32"/>
      <c r="N72" s="242">
        <f t="shared" si="13"/>
        <v>12912059.448999999</v>
      </c>
    </row>
    <row r="73" spans="1:20" ht="26.45" customHeight="1" x14ac:dyDescent="0.2">
      <c r="A73" s="138"/>
      <c r="B73" s="138"/>
      <c r="C73" s="138"/>
      <c r="D73" s="146" t="s">
        <v>1415</v>
      </c>
      <c r="E73" s="9" t="s">
        <v>179</v>
      </c>
      <c r="F73" s="139"/>
      <c r="G73" s="138"/>
      <c r="H73" s="140">
        <f>IFERROR(HLOOKUP(D73,'INSUMOS DISCRIMINADOS'!$J$5:$CD$110,106,0),"")</f>
        <v>4898722.6661</v>
      </c>
      <c r="I73" s="1">
        <f t="shared" si="10"/>
        <v>4898722.6661</v>
      </c>
      <c r="J73" s="1">
        <f t="shared" si="11"/>
        <v>4898722.6661</v>
      </c>
      <c r="K73" s="48">
        <f t="shared" si="12"/>
        <v>4898722.6661</v>
      </c>
      <c r="L73" s="32"/>
      <c r="M73" s="32"/>
      <c r="N73" s="242">
        <f t="shared" si="13"/>
        <v>4898722.6661</v>
      </c>
    </row>
    <row r="74" spans="1:20" ht="26.45" customHeight="1" x14ac:dyDescent="0.2">
      <c r="A74" s="138"/>
      <c r="B74" s="138"/>
      <c r="C74" s="138"/>
      <c r="D74" s="146" t="s">
        <v>1416</v>
      </c>
      <c r="E74" s="9" t="s">
        <v>179</v>
      </c>
      <c r="F74" s="139"/>
      <c r="G74" s="138"/>
      <c r="H74" s="140">
        <f>IFERROR(HLOOKUP(D74,'INSUMOS DISCRIMINADOS'!$J$5:$CD$110,106,0),"")</f>
        <v>8427192.2059000023</v>
      </c>
      <c r="I74" s="1">
        <f t="shared" si="10"/>
        <v>8427192.2059000023</v>
      </c>
      <c r="J74" s="1">
        <f t="shared" si="11"/>
        <v>8427192.2059000023</v>
      </c>
      <c r="K74" s="48">
        <f t="shared" si="12"/>
        <v>8427192.2059000023</v>
      </c>
      <c r="L74" s="32"/>
      <c r="M74" s="32"/>
      <c r="N74" s="242">
        <f t="shared" si="13"/>
        <v>8427192.2059000023</v>
      </c>
    </row>
    <row r="75" spans="1:20" ht="26.45" customHeight="1" x14ac:dyDescent="0.2">
      <c r="A75" s="138"/>
      <c r="B75" s="138"/>
      <c r="C75" s="138"/>
      <c r="D75" s="146" t="s">
        <v>1417</v>
      </c>
      <c r="E75" s="9" t="s">
        <v>179</v>
      </c>
      <c r="F75" s="139"/>
      <c r="G75" s="138"/>
      <c r="H75" s="140">
        <f>IFERROR(HLOOKUP(D75,'INSUMOS DISCRIMINADOS'!$J$5:$CD$110,106,0),"")</f>
        <v>8238815.4851999991</v>
      </c>
      <c r="I75" s="1">
        <f t="shared" si="10"/>
        <v>8238815.4851999991</v>
      </c>
      <c r="J75" s="1">
        <f t="shared" si="11"/>
        <v>8238815.4851999991</v>
      </c>
      <c r="K75" s="48">
        <f t="shared" si="12"/>
        <v>8238815.4851999991</v>
      </c>
      <c r="L75" s="32"/>
      <c r="M75" s="32"/>
      <c r="N75" s="242">
        <f t="shared" si="13"/>
        <v>8238815.4851999991</v>
      </c>
    </row>
    <row r="76" spans="1:20" ht="26.45" customHeight="1" x14ac:dyDescent="0.2">
      <c r="A76" s="138"/>
      <c r="B76" s="138"/>
      <c r="C76" s="138"/>
      <c r="D76" s="146" t="s">
        <v>1418</v>
      </c>
      <c r="E76" s="9" t="s">
        <v>179</v>
      </c>
      <c r="F76" s="139"/>
      <c r="G76" s="138"/>
      <c r="H76" s="140">
        <f>IFERROR(HLOOKUP(D76,'INSUMOS DISCRIMINADOS'!$J$5:$CD$110,106,0),"")</f>
        <v>4394423.4381000008</v>
      </c>
      <c r="I76" s="1">
        <f t="shared" si="10"/>
        <v>4394423.4381000008</v>
      </c>
      <c r="J76" s="1">
        <f t="shared" si="11"/>
        <v>4394423.4381000008</v>
      </c>
      <c r="K76" s="48">
        <f t="shared" si="12"/>
        <v>4394423.4381000008</v>
      </c>
      <c r="L76" s="32"/>
      <c r="M76" s="32"/>
      <c r="N76" s="242">
        <f t="shared" si="13"/>
        <v>4394423.4381000008</v>
      </c>
    </row>
    <row r="77" spans="1:20" ht="26.45" customHeight="1" x14ac:dyDescent="0.2">
      <c r="A77" s="138"/>
      <c r="B77" s="138"/>
      <c r="C77" s="138"/>
      <c r="D77" s="146" t="s">
        <v>1419</v>
      </c>
      <c r="E77" s="9" t="s">
        <v>179</v>
      </c>
      <c r="F77" s="139"/>
      <c r="G77" s="138"/>
      <c r="H77" s="140">
        <f>IFERROR(HLOOKUP(D77,'INSUMOS DISCRIMINADOS'!$J$5:$CD$110,106,0),"")</f>
        <v>4681072.1270999992</v>
      </c>
      <c r="I77" s="1">
        <f t="shared" si="10"/>
        <v>4681072.1270999992</v>
      </c>
      <c r="J77" s="1">
        <f t="shared" si="11"/>
        <v>4681072.1270999992</v>
      </c>
      <c r="K77" s="48">
        <f t="shared" si="12"/>
        <v>4681072.1270999992</v>
      </c>
      <c r="L77" s="32"/>
      <c r="M77" s="32"/>
      <c r="N77" s="242">
        <f t="shared" si="13"/>
        <v>4681072.1270999992</v>
      </c>
      <c r="S77" s="248">
        <f>HOUR(S78)-T78</f>
        <v>5.375</v>
      </c>
    </row>
    <row r="78" spans="1:20" ht="26.45" customHeight="1" x14ac:dyDescent="0.2">
      <c r="A78" s="138"/>
      <c r="B78" s="138"/>
      <c r="C78" s="138"/>
      <c r="D78" s="146" t="s">
        <v>1420</v>
      </c>
      <c r="E78" s="9" t="s">
        <v>179</v>
      </c>
      <c r="F78" s="139"/>
      <c r="G78" s="138"/>
      <c r="H78" s="140">
        <f>IFERROR(HLOOKUP(D78,'INSUMOS DISCRIMINADOS'!$J$5:$CD$110,106,0),"")</f>
        <v>3581158.5870999997</v>
      </c>
      <c r="I78" s="1">
        <f t="shared" si="10"/>
        <v>3581158.5870999997</v>
      </c>
      <c r="J78" s="1">
        <f t="shared" si="11"/>
        <v>3581158.5870999997</v>
      </c>
      <c r="K78" s="48">
        <f t="shared" si="12"/>
        <v>3581158.5870999997</v>
      </c>
      <c r="L78" s="32"/>
      <c r="M78" s="32"/>
      <c r="N78" s="242">
        <f t="shared" si="13"/>
        <v>3581158.5870999997</v>
      </c>
      <c r="S78" s="248">
        <v>0.25</v>
      </c>
      <c r="T78" s="248">
        <v>0.625</v>
      </c>
    </row>
    <row r="79" spans="1:20" ht="26.45" customHeight="1" x14ac:dyDescent="0.2">
      <c r="A79" s="138"/>
      <c r="B79" s="138"/>
      <c r="C79" s="138"/>
      <c r="D79" s="146" t="s">
        <v>1421</v>
      </c>
      <c r="E79" s="9" t="s">
        <v>179</v>
      </c>
      <c r="F79" s="139"/>
      <c r="G79" s="138"/>
      <c r="H79" s="140">
        <f>IFERROR(HLOOKUP(D79,'INSUMOS DISCRIMINADOS'!$J$5:$CD$110,106,0),"")</f>
        <v>3792950.1163999997</v>
      </c>
      <c r="I79" s="1">
        <f t="shared" si="10"/>
        <v>3792950.1163999997</v>
      </c>
      <c r="J79" s="1">
        <f t="shared" si="11"/>
        <v>3792950.1163999997</v>
      </c>
      <c r="K79" s="48">
        <f t="shared" si="12"/>
        <v>3792950.1163999997</v>
      </c>
      <c r="L79" s="32"/>
      <c r="M79" s="32"/>
      <c r="N79" s="242">
        <f t="shared" si="13"/>
        <v>3792950.1163999997</v>
      </c>
      <c r="O79" s="51" t="s">
        <v>1437</v>
      </c>
      <c r="P79" s="50">
        <f>SUM(N55:N79)</f>
        <v>188018826.19240001</v>
      </c>
      <c r="Q79" s="258">
        <f>P79*0.1</f>
        <v>18801882.619240001</v>
      </c>
      <c r="R79" s="45">
        <f>+Q79*0.19</f>
        <v>3572357.6976556</v>
      </c>
    </row>
    <row r="80" spans="1:20" ht="26.45" customHeight="1" x14ac:dyDescent="0.2">
      <c r="A80" s="138"/>
      <c r="B80" s="138"/>
      <c r="C80" s="138"/>
      <c r="D80" s="138"/>
      <c r="E80" s="138"/>
      <c r="F80" s="139"/>
      <c r="G80" s="138"/>
      <c r="H80" s="140"/>
      <c r="I80" s="140"/>
      <c r="J80" s="140"/>
      <c r="K80" s="141"/>
      <c r="L80" s="142"/>
      <c r="M80" s="143"/>
      <c r="N80" s="144"/>
      <c r="R80" s="258">
        <f>+P79+Q79+R79</f>
        <v>210393066.50929561</v>
      </c>
    </row>
    <row r="81" spans="1:16" ht="24.6" customHeight="1" x14ac:dyDescent="0.2">
      <c r="A81" s="52" t="s">
        <v>181</v>
      </c>
      <c r="B81" s="44"/>
      <c r="C81" s="44"/>
      <c r="D81" s="44"/>
      <c r="E81" s="44"/>
      <c r="F81" s="44"/>
      <c r="G81" s="44"/>
      <c r="H81" s="44"/>
      <c r="I81" s="44"/>
      <c r="J81" s="53"/>
      <c r="K81" s="44"/>
      <c r="L81" s="271" t="s">
        <v>195</v>
      </c>
      <c r="M81" s="272"/>
      <c r="N81" s="54">
        <f>L6</f>
        <v>0</v>
      </c>
    </row>
    <row r="82" spans="1:16" ht="18.600000000000001" customHeight="1" x14ac:dyDescent="0.2">
      <c r="A82" s="44"/>
      <c r="B82" s="44"/>
      <c r="C82" s="44"/>
      <c r="D82" s="44"/>
      <c r="E82" s="44"/>
      <c r="F82" s="44"/>
      <c r="G82" s="44"/>
      <c r="H82" s="44"/>
      <c r="I82" s="44"/>
      <c r="J82" s="44"/>
      <c r="K82" s="44"/>
      <c r="L82" s="271" t="s">
        <v>196</v>
      </c>
      <c r="M82" s="272"/>
      <c r="N82" s="54">
        <v>0</v>
      </c>
    </row>
    <row r="83" spans="1:16" ht="18.600000000000001" customHeight="1" x14ac:dyDescent="0.3">
      <c r="A83" s="44"/>
      <c r="B83" s="44"/>
      <c r="C83" s="44"/>
      <c r="D83" s="44"/>
      <c r="E83" s="44"/>
      <c r="F83" s="44"/>
      <c r="G83" s="44"/>
      <c r="H83" s="44"/>
      <c r="I83" s="44"/>
      <c r="J83" s="44"/>
      <c r="K83" s="44"/>
      <c r="L83" s="261" t="s">
        <v>232</v>
      </c>
      <c r="M83" s="261"/>
      <c r="N83" s="56">
        <f>+SUM(N6:N81)</f>
        <v>861389574.33730114</v>
      </c>
      <c r="P83" s="246">
        <f>+P29+P54+P79</f>
        <v>861389574.3373009</v>
      </c>
    </row>
    <row r="84" spans="1:16" ht="18.600000000000001" customHeight="1" x14ac:dyDescent="0.3">
      <c r="A84" s="44"/>
      <c r="B84" s="57"/>
      <c r="C84" s="58"/>
      <c r="D84" s="58"/>
      <c r="E84" s="58"/>
      <c r="F84" s="58"/>
      <c r="G84" s="58"/>
      <c r="H84" s="59"/>
      <c r="I84" s="44"/>
      <c r="J84" s="44"/>
      <c r="K84" s="44"/>
      <c r="L84" s="55" t="s">
        <v>233</v>
      </c>
      <c r="M84" s="60">
        <v>0.1</v>
      </c>
      <c r="N84" s="56">
        <f>+N83*M84</f>
        <v>86138957.433730125</v>
      </c>
      <c r="O84" s="244">
        <v>0.1</v>
      </c>
      <c r="P84" s="245">
        <f>+O84*P83</f>
        <v>86138957.433730096</v>
      </c>
    </row>
    <row r="85" spans="1:16" ht="18.600000000000001" customHeight="1" x14ac:dyDescent="0.3">
      <c r="A85" s="44"/>
      <c r="B85" s="61"/>
      <c r="C85" s="62"/>
      <c r="D85" s="62"/>
      <c r="E85" s="62"/>
      <c r="F85" s="62"/>
      <c r="G85" s="62"/>
      <c r="H85" s="63"/>
      <c r="I85" s="44"/>
      <c r="J85" s="44"/>
      <c r="K85" s="44"/>
      <c r="L85" s="261" t="s">
        <v>234</v>
      </c>
      <c r="M85" s="261"/>
      <c r="N85" s="56">
        <f>+(N83*10%)*19%</f>
        <v>16366401.912408724</v>
      </c>
      <c r="O85" s="244">
        <v>0.19</v>
      </c>
      <c r="P85" s="245">
        <f>+O85*P84</f>
        <v>16366401.912408719</v>
      </c>
    </row>
    <row r="86" spans="1:16" ht="18.600000000000001" customHeight="1" x14ac:dyDescent="0.3">
      <c r="A86" s="44"/>
      <c r="B86" s="61"/>
      <c r="C86" s="62"/>
      <c r="D86" s="62"/>
      <c r="E86" s="62"/>
      <c r="F86" s="62"/>
      <c r="G86" s="62"/>
      <c r="H86" s="63"/>
      <c r="I86" s="44"/>
      <c r="J86" s="44"/>
      <c r="K86" s="44"/>
      <c r="L86" s="261" t="s">
        <v>46</v>
      </c>
      <c r="M86" s="261"/>
      <c r="N86" s="72">
        <f>+N83+N84+N85</f>
        <v>963894933.68343997</v>
      </c>
      <c r="P86" s="247">
        <f>SUM(P83:P85)</f>
        <v>963894933.68343973</v>
      </c>
    </row>
    <row r="87" spans="1:16" ht="12.75" customHeight="1" x14ac:dyDescent="0.2">
      <c r="A87" s="44"/>
      <c r="B87" s="61"/>
      <c r="C87" s="62"/>
      <c r="D87" s="62"/>
      <c r="E87" s="62"/>
      <c r="F87" s="62"/>
      <c r="G87" s="62"/>
      <c r="H87" s="63"/>
      <c r="I87" s="44"/>
      <c r="J87" s="44"/>
      <c r="K87" s="44"/>
      <c r="L87" s="44"/>
      <c r="M87" s="44"/>
      <c r="N87" s="44"/>
    </row>
    <row r="88" spans="1:16" ht="12.75" customHeight="1" x14ac:dyDescent="0.2">
      <c r="A88" s="44"/>
      <c r="B88" s="61"/>
      <c r="C88" s="62"/>
      <c r="D88" s="62"/>
      <c r="E88" s="62"/>
      <c r="F88" s="62"/>
      <c r="G88" s="62"/>
      <c r="H88" s="63"/>
      <c r="I88" s="44"/>
      <c r="J88" s="44"/>
      <c r="K88" s="44"/>
      <c r="L88" s="44"/>
      <c r="M88" s="44"/>
      <c r="N88" s="44"/>
    </row>
    <row r="89" spans="1:16" ht="12.75" customHeight="1" x14ac:dyDescent="0.2">
      <c r="A89" s="44"/>
      <c r="B89" s="61"/>
      <c r="C89" s="262"/>
      <c r="D89" s="262"/>
      <c r="E89" s="262"/>
      <c r="F89" s="62"/>
      <c r="G89" s="62"/>
      <c r="H89" s="63"/>
      <c r="I89" s="44"/>
      <c r="J89" s="44"/>
      <c r="K89" s="44"/>
      <c r="L89" s="64"/>
      <c r="M89" s="44"/>
      <c r="N89" s="44"/>
    </row>
    <row r="90" spans="1:16" ht="12.75" customHeight="1" x14ac:dyDescent="0.2">
      <c r="A90" s="44"/>
      <c r="B90" s="65"/>
      <c r="D90" s="66"/>
      <c r="E90" s="67"/>
      <c r="F90" s="66"/>
      <c r="G90" s="66"/>
      <c r="H90" s="68"/>
      <c r="I90" s="44"/>
      <c r="J90" s="44"/>
      <c r="K90" s="44"/>
      <c r="L90" s="44"/>
      <c r="M90" s="44"/>
      <c r="N90" s="44"/>
    </row>
    <row r="91" spans="1:16" ht="15" x14ac:dyDescent="0.25">
      <c r="D91" s="66"/>
      <c r="E91" s="69"/>
      <c r="N91" s="70"/>
    </row>
    <row r="92" spans="1:16" ht="15" x14ac:dyDescent="0.25">
      <c r="C92" s="263"/>
      <c r="D92" s="263"/>
      <c r="E92" s="69"/>
    </row>
    <row r="94" spans="1:16" ht="40.5" customHeight="1" x14ac:dyDescent="0.2">
      <c r="C94" s="264"/>
      <c r="D94" s="264"/>
      <c r="E94" s="71"/>
    </row>
    <row r="120" ht="12.75" customHeight="1" x14ac:dyDescent="0.2"/>
  </sheetData>
  <mergeCells count="11">
    <mergeCell ref="L83:M83"/>
    <mergeCell ref="C2:J2"/>
    <mergeCell ref="A4:F4"/>
    <mergeCell ref="H4:N4"/>
    <mergeCell ref="L81:M81"/>
    <mergeCell ref="L82:M82"/>
    <mergeCell ref="L85:M85"/>
    <mergeCell ref="L86:M86"/>
    <mergeCell ref="C89:E89"/>
    <mergeCell ref="C92:D92"/>
    <mergeCell ref="C94:D94"/>
  </mergeCells>
  <conditionalFormatting sqref="M84">
    <cfRule type="expression" dxfId="461" priority="6">
      <formula>ISERROR($P84)</formula>
    </cfRule>
  </conditionalFormatting>
  <conditionalFormatting sqref="N81:N82">
    <cfRule type="expression" dxfId="460" priority="5">
      <formula>ISERROR($F82)</formula>
    </cfRule>
  </conditionalFormatting>
  <conditionalFormatting sqref="N83">
    <cfRule type="expression" dxfId="459" priority="3">
      <formula>ISERROR($J81)</formula>
    </cfRule>
  </conditionalFormatting>
  <conditionalFormatting sqref="N83:N86">
    <cfRule type="expression" dxfId="458" priority="1">
      <formula>ISERROR($Q83)</formula>
    </cfRule>
  </conditionalFormatting>
  <conditionalFormatting sqref="N84:N85">
    <cfRule type="expression" dxfId="457" priority="2">
      <formula>ISERROR($F84)</formula>
    </cfRule>
  </conditionalFormatting>
  <conditionalFormatting sqref="N86">
    <cfRule type="expression" dxfId="456" priority="4">
      <formula>ISERROR($J87)</formula>
    </cfRule>
  </conditionalFormatting>
  <dataValidations disablePrompts="1" count="5">
    <dataValidation type="list" allowBlank="1" showInputMessage="1" showErrorMessage="1" sqref="WVI983110 IW2 SS2 ACO2 AMK2 AWG2 BGC2 BPY2 BZU2 CJQ2 CTM2 DDI2 DNE2 DXA2 EGW2 EQS2 FAO2 FKK2 FUG2 GEC2 GNY2 GXU2 HHQ2 HRM2 IBI2 ILE2 IVA2 JEW2 JOS2 JYO2 KIK2 KSG2 LCC2 LLY2 LVU2 MFQ2 MPM2 MZI2 NJE2 NTA2 OCW2 OMS2 OWO2 PGK2 PQG2 QAC2 QJY2 QTU2 RDQ2 RNM2 RXI2 SHE2 SRA2 TAW2 TKS2 TUO2 UEK2 UOG2 UYC2 VHY2 VRU2 WBQ2 WLM2 WVI2 C65606 IW65606 SS65606 ACO65606 AMK65606 AWG65606 BGC65606 BPY65606 BZU65606 CJQ65606 CTM65606 DDI65606 DNE65606 DXA65606 EGW65606 EQS65606 FAO65606 FKK65606 FUG65606 GEC65606 GNY65606 GXU65606 HHQ65606 HRM65606 IBI65606 ILE65606 IVA65606 JEW65606 JOS65606 JYO65606 KIK65606 KSG65606 LCC65606 LLY65606 LVU65606 MFQ65606 MPM65606 MZI65606 NJE65606 NTA65606 OCW65606 OMS65606 OWO65606 PGK65606 PQG65606 QAC65606 QJY65606 QTU65606 RDQ65606 RNM65606 RXI65606 SHE65606 SRA65606 TAW65606 TKS65606 TUO65606 UEK65606 UOG65606 UYC65606 VHY65606 VRU65606 WBQ65606 WLM65606 WVI65606 C131142 IW131142 SS131142 ACO131142 AMK131142 AWG131142 BGC131142 BPY131142 BZU131142 CJQ131142 CTM131142 DDI131142 DNE131142 DXA131142 EGW131142 EQS131142 FAO131142 FKK131142 FUG131142 GEC131142 GNY131142 GXU131142 HHQ131142 HRM131142 IBI131142 ILE131142 IVA131142 JEW131142 JOS131142 JYO131142 KIK131142 KSG131142 LCC131142 LLY131142 LVU131142 MFQ131142 MPM131142 MZI131142 NJE131142 NTA131142 OCW131142 OMS131142 OWO131142 PGK131142 PQG131142 QAC131142 QJY131142 QTU131142 RDQ131142 RNM131142 RXI131142 SHE131142 SRA131142 TAW131142 TKS131142 TUO131142 UEK131142 UOG131142 UYC131142 VHY131142 VRU131142 WBQ131142 WLM131142 WVI131142 C196678 IW196678 SS196678 ACO196678 AMK196678 AWG196678 BGC196678 BPY196678 BZU196678 CJQ196678 CTM196678 DDI196678 DNE196678 DXA196678 EGW196678 EQS196678 FAO196678 FKK196678 FUG196678 GEC196678 GNY196678 GXU196678 HHQ196678 HRM196678 IBI196678 ILE196678 IVA196678 JEW196678 JOS196678 JYO196678 KIK196678 KSG196678 LCC196678 LLY196678 LVU196678 MFQ196678 MPM196678 MZI196678 NJE196678 NTA196678 OCW196678 OMS196678 OWO196678 PGK196678 PQG196678 QAC196678 QJY196678 QTU196678 RDQ196678 RNM196678 RXI196678 SHE196678 SRA196678 TAW196678 TKS196678 TUO196678 UEK196678 UOG196678 UYC196678 VHY196678 VRU196678 WBQ196678 WLM196678 WVI196678 C262214 IW262214 SS262214 ACO262214 AMK262214 AWG262214 BGC262214 BPY262214 BZU262214 CJQ262214 CTM262214 DDI262214 DNE262214 DXA262214 EGW262214 EQS262214 FAO262214 FKK262214 FUG262214 GEC262214 GNY262214 GXU262214 HHQ262214 HRM262214 IBI262214 ILE262214 IVA262214 JEW262214 JOS262214 JYO262214 KIK262214 KSG262214 LCC262214 LLY262214 LVU262214 MFQ262214 MPM262214 MZI262214 NJE262214 NTA262214 OCW262214 OMS262214 OWO262214 PGK262214 PQG262214 QAC262214 QJY262214 QTU262214 RDQ262214 RNM262214 RXI262214 SHE262214 SRA262214 TAW262214 TKS262214 TUO262214 UEK262214 UOG262214 UYC262214 VHY262214 VRU262214 WBQ262214 WLM262214 WVI262214 C327750 IW327750 SS327750 ACO327750 AMK327750 AWG327750 BGC327750 BPY327750 BZU327750 CJQ327750 CTM327750 DDI327750 DNE327750 DXA327750 EGW327750 EQS327750 FAO327750 FKK327750 FUG327750 GEC327750 GNY327750 GXU327750 HHQ327750 HRM327750 IBI327750 ILE327750 IVA327750 JEW327750 JOS327750 JYO327750 KIK327750 KSG327750 LCC327750 LLY327750 LVU327750 MFQ327750 MPM327750 MZI327750 NJE327750 NTA327750 OCW327750 OMS327750 OWO327750 PGK327750 PQG327750 QAC327750 QJY327750 QTU327750 RDQ327750 RNM327750 RXI327750 SHE327750 SRA327750 TAW327750 TKS327750 TUO327750 UEK327750 UOG327750 UYC327750 VHY327750 VRU327750 WBQ327750 WLM327750 WVI327750 C393286 IW393286 SS393286 ACO393286 AMK393286 AWG393286 BGC393286 BPY393286 BZU393286 CJQ393286 CTM393286 DDI393286 DNE393286 DXA393286 EGW393286 EQS393286 FAO393286 FKK393286 FUG393286 GEC393286 GNY393286 GXU393286 HHQ393286 HRM393286 IBI393286 ILE393286 IVA393286 JEW393286 JOS393286 JYO393286 KIK393286 KSG393286 LCC393286 LLY393286 LVU393286 MFQ393286 MPM393286 MZI393286 NJE393286 NTA393286 OCW393286 OMS393286 OWO393286 PGK393286 PQG393286 QAC393286 QJY393286 QTU393286 RDQ393286 RNM393286 RXI393286 SHE393286 SRA393286 TAW393286 TKS393286 TUO393286 UEK393286 UOG393286 UYC393286 VHY393286 VRU393286 WBQ393286 WLM393286 WVI393286 C458822 IW458822 SS458822 ACO458822 AMK458822 AWG458822 BGC458822 BPY458822 BZU458822 CJQ458822 CTM458822 DDI458822 DNE458822 DXA458822 EGW458822 EQS458822 FAO458822 FKK458822 FUG458822 GEC458822 GNY458822 GXU458822 HHQ458822 HRM458822 IBI458822 ILE458822 IVA458822 JEW458822 JOS458822 JYO458822 KIK458822 KSG458822 LCC458822 LLY458822 LVU458822 MFQ458822 MPM458822 MZI458822 NJE458822 NTA458822 OCW458822 OMS458822 OWO458822 PGK458822 PQG458822 QAC458822 QJY458822 QTU458822 RDQ458822 RNM458822 RXI458822 SHE458822 SRA458822 TAW458822 TKS458822 TUO458822 UEK458822 UOG458822 UYC458822 VHY458822 VRU458822 WBQ458822 WLM458822 WVI458822 C524358 IW524358 SS524358 ACO524358 AMK524358 AWG524358 BGC524358 BPY524358 BZU524358 CJQ524358 CTM524358 DDI524358 DNE524358 DXA524358 EGW524358 EQS524358 FAO524358 FKK524358 FUG524358 GEC524358 GNY524358 GXU524358 HHQ524358 HRM524358 IBI524358 ILE524358 IVA524358 JEW524358 JOS524358 JYO524358 KIK524358 KSG524358 LCC524358 LLY524358 LVU524358 MFQ524358 MPM524358 MZI524358 NJE524358 NTA524358 OCW524358 OMS524358 OWO524358 PGK524358 PQG524358 QAC524358 QJY524358 QTU524358 RDQ524358 RNM524358 RXI524358 SHE524358 SRA524358 TAW524358 TKS524358 TUO524358 UEK524358 UOG524358 UYC524358 VHY524358 VRU524358 WBQ524358 WLM524358 WVI524358 C589894 IW589894 SS589894 ACO589894 AMK589894 AWG589894 BGC589894 BPY589894 BZU589894 CJQ589894 CTM589894 DDI589894 DNE589894 DXA589894 EGW589894 EQS589894 FAO589894 FKK589894 FUG589894 GEC589894 GNY589894 GXU589894 HHQ589894 HRM589894 IBI589894 ILE589894 IVA589894 JEW589894 JOS589894 JYO589894 KIK589894 KSG589894 LCC589894 LLY589894 LVU589894 MFQ589894 MPM589894 MZI589894 NJE589894 NTA589894 OCW589894 OMS589894 OWO589894 PGK589894 PQG589894 QAC589894 QJY589894 QTU589894 RDQ589894 RNM589894 RXI589894 SHE589894 SRA589894 TAW589894 TKS589894 TUO589894 UEK589894 UOG589894 UYC589894 VHY589894 VRU589894 WBQ589894 WLM589894 WVI589894 C655430 IW655430 SS655430 ACO655430 AMK655430 AWG655430 BGC655430 BPY655430 BZU655430 CJQ655430 CTM655430 DDI655430 DNE655430 DXA655430 EGW655430 EQS655430 FAO655430 FKK655430 FUG655430 GEC655430 GNY655430 GXU655430 HHQ655430 HRM655430 IBI655430 ILE655430 IVA655430 JEW655430 JOS655430 JYO655430 KIK655430 KSG655430 LCC655430 LLY655430 LVU655430 MFQ655430 MPM655430 MZI655430 NJE655430 NTA655430 OCW655430 OMS655430 OWO655430 PGK655430 PQG655430 QAC655430 QJY655430 QTU655430 RDQ655430 RNM655430 RXI655430 SHE655430 SRA655430 TAW655430 TKS655430 TUO655430 UEK655430 UOG655430 UYC655430 VHY655430 VRU655430 WBQ655430 WLM655430 WVI655430 C720966 IW720966 SS720966 ACO720966 AMK720966 AWG720966 BGC720966 BPY720966 BZU720966 CJQ720966 CTM720966 DDI720966 DNE720966 DXA720966 EGW720966 EQS720966 FAO720966 FKK720966 FUG720966 GEC720966 GNY720966 GXU720966 HHQ720966 HRM720966 IBI720966 ILE720966 IVA720966 JEW720966 JOS720966 JYO720966 KIK720966 KSG720966 LCC720966 LLY720966 LVU720966 MFQ720966 MPM720966 MZI720966 NJE720966 NTA720966 OCW720966 OMS720966 OWO720966 PGK720966 PQG720966 QAC720966 QJY720966 QTU720966 RDQ720966 RNM720966 RXI720966 SHE720966 SRA720966 TAW720966 TKS720966 TUO720966 UEK720966 UOG720966 UYC720966 VHY720966 VRU720966 WBQ720966 WLM720966 WVI720966 C786502 IW786502 SS786502 ACO786502 AMK786502 AWG786502 BGC786502 BPY786502 BZU786502 CJQ786502 CTM786502 DDI786502 DNE786502 DXA786502 EGW786502 EQS786502 FAO786502 FKK786502 FUG786502 GEC786502 GNY786502 GXU786502 HHQ786502 HRM786502 IBI786502 ILE786502 IVA786502 JEW786502 JOS786502 JYO786502 KIK786502 KSG786502 LCC786502 LLY786502 LVU786502 MFQ786502 MPM786502 MZI786502 NJE786502 NTA786502 OCW786502 OMS786502 OWO786502 PGK786502 PQG786502 QAC786502 QJY786502 QTU786502 RDQ786502 RNM786502 RXI786502 SHE786502 SRA786502 TAW786502 TKS786502 TUO786502 UEK786502 UOG786502 UYC786502 VHY786502 VRU786502 WBQ786502 WLM786502 WVI786502 C852038 IW852038 SS852038 ACO852038 AMK852038 AWG852038 BGC852038 BPY852038 BZU852038 CJQ852038 CTM852038 DDI852038 DNE852038 DXA852038 EGW852038 EQS852038 FAO852038 FKK852038 FUG852038 GEC852038 GNY852038 GXU852038 HHQ852038 HRM852038 IBI852038 ILE852038 IVA852038 JEW852038 JOS852038 JYO852038 KIK852038 KSG852038 LCC852038 LLY852038 LVU852038 MFQ852038 MPM852038 MZI852038 NJE852038 NTA852038 OCW852038 OMS852038 OWO852038 PGK852038 PQG852038 QAC852038 QJY852038 QTU852038 RDQ852038 RNM852038 RXI852038 SHE852038 SRA852038 TAW852038 TKS852038 TUO852038 UEK852038 UOG852038 UYC852038 VHY852038 VRU852038 WBQ852038 WLM852038 WVI852038 C917574 IW917574 SS917574 ACO917574 AMK917574 AWG917574 BGC917574 BPY917574 BZU917574 CJQ917574 CTM917574 DDI917574 DNE917574 DXA917574 EGW917574 EQS917574 FAO917574 FKK917574 FUG917574 GEC917574 GNY917574 GXU917574 HHQ917574 HRM917574 IBI917574 ILE917574 IVA917574 JEW917574 JOS917574 JYO917574 KIK917574 KSG917574 LCC917574 LLY917574 LVU917574 MFQ917574 MPM917574 MZI917574 NJE917574 NTA917574 OCW917574 OMS917574 OWO917574 PGK917574 PQG917574 QAC917574 QJY917574 QTU917574 RDQ917574 RNM917574 RXI917574 SHE917574 SRA917574 TAW917574 TKS917574 TUO917574 UEK917574 UOG917574 UYC917574 VHY917574 VRU917574 WBQ917574 WLM917574 WVI917574 C983110 IW983110 SS983110 ACO983110 AMK983110 AWG983110 BGC983110 BPY983110 BZU983110 CJQ983110 CTM983110 DDI983110 DNE983110 DXA983110 EGW983110 EQS983110 FAO983110 FKK983110 FUG983110 GEC983110 GNY983110 GXU983110 HHQ983110 HRM983110 IBI983110 ILE983110 IVA983110 JEW983110 JOS983110 JYO983110 KIK983110 KSG983110 LCC983110 LLY983110 LVU983110 MFQ983110 MPM983110 MZI983110 NJE983110 NTA983110 OCW983110 OMS983110 OWO983110 PGK983110 PQG983110 QAC983110 QJY983110 QTU983110 RDQ983110 RNM983110 RXI983110 SHE983110 SRA983110 TAW983110 TKS983110 TUO983110 UEK983110 UOG983110 UYC983110 VHY983110 VRU983110 WBQ983110 WLM983110 C2" xr:uid="{00000000-0002-0000-0000-000000000000}"/>
    <dataValidation type="decimal" allowBlank="1" showInputMessage="1" showErrorMessage="1" errorTitle="Error" error="Mayor a 1" promptTitle="Porcentaje de AIU" prompt="Mayor a 1" sqref="K81 JG81 TC81 ACY81 AMU81 AWQ81 BGM81 BQI81 CAE81 CKA81 CTW81 DDS81 DNO81 DXK81 EHG81 ERC81 FAY81 FKU81 FUQ81 GEM81 GOI81 GYE81 HIA81 HRW81 IBS81 ILO81 IVK81 JFG81 JPC81 JYY81 KIU81 KSQ81 LCM81 LMI81 LWE81 MGA81 MPW81 MZS81 NJO81 NTK81 ODG81 ONC81 OWY81 PGU81 PQQ81 QAM81 QKI81 QUE81 REA81 RNW81 RXS81 SHO81 SRK81 TBG81 TLC81 TUY81 UEU81 UOQ81 UYM81 VII81 VSE81 WCA81 WLW81 WVS81 K65617 JG65617 TC65617 ACY65617 AMU65617 AWQ65617 BGM65617 BQI65617 CAE65617 CKA65617 CTW65617 DDS65617 DNO65617 DXK65617 EHG65617 ERC65617 FAY65617 FKU65617 FUQ65617 GEM65617 GOI65617 GYE65617 HIA65617 HRW65617 IBS65617 ILO65617 IVK65617 JFG65617 JPC65617 JYY65617 KIU65617 KSQ65617 LCM65617 LMI65617 LWE65617 MGA65617 MPW65617 MZS65617 NJO65617 NTK65617 ODG65617 ONC65617 OWY65617 PGU65617 PQQ65617 QAM65617 QKI65617 QUE65617 REA65617 RNW65617 RXS65617 SHO65617 SRK65617 TBG65617 TLC65617 TUY65617 UEU65617 UOQ65617 UYM65617 VII65617 VSE65617 WCA65617 WLW65617 WVS65617 K131153 JG131153 TC131153 ACY131153 AMU131153 AWQ131153 BGM131153 BQI131153 CAE131153 CKA131153 CTW131153 DDS131153 DNO131153 DXK131153 EHG131153 ERC131153 FAY131153 FKU131153 FUQ131153 GEM131153 GOI131153 GYE131153 HIA131153 HRW131153 IBS131153 ILO131153 IVK131153 JFG131153 JPC131153 JYY131153 KIU131153 KSQ131153 LCM131153 LMI131153 LWE131153 MGA131153 MPW131153 MZS131153 NJO131153 NTK131153 ODG131153 ONC131153 OWY131153 PGU131153 PQQ131153 QAM131153 QKI131153 QUE131153 REA131153 RNW131153 RXS131153 SHO131153 SRK131153 TBG131153 TLC131153 TUY131153 UEU131153 UOQ131153 UYM131153 VII131153 VSE131153 WCA131153 WLW131153 WVS131153 K196689 JG196689 TC196689 ACY196689 AMU196689 AWQ196689 BGM196689 BQI196689 CAE196689 CKA196689 CTW196689 DDS196689 DNO196689 DXK196689 EHG196689 ERC196689 FAY196689 FKU196689 FUQ196689 GEM196689 GOI196689 GYE196689 HIA196689 HRW196689 IBS196689 ILO196689 IVK196689 JFG196689 JPC196689 JYY196689 KIU196689 KSQ196689 LCM196689 LMI196689 LWE196689 MGA196689 MPW196689 MZS196689 NJO196689 NTK196689 ODG196689 ONC196689 OWY196689 PGU196689 PQQ196689 QAM196689 QKI196689 QUE196689 REA196689 RNW196689 RXS196689 SHO196689 SRK196689 TBG196689 TLC196689 TUY196689 UEU196689 UOQ196689 UYM196689 VII196689 VSE196689 WCA196689 WLW196689 WVS196689 K262225 JG262225 TC262225 ACY262225 AMU262225 AWQ262225 BGM262225 BQI262225 CAE262225 CKA262225 CTW262225 DDS262225 DNO262225 DXK262225 EHG262225 ERC262225 FAY262225 FKU262225 FUQ262225 GEM262225 GOI262225 GYE262225 HIA262225 HRW262225 IBS262225 ILO262225 IVK262225 JFG262225 JPC262225 JYY262225 KIU262225 KSQ262225 LCM262225 LMI262225 LWE262225 MGA262225 MPW262225 MZS262225 NJO262225 NTK262225 ODG262225 ONC262225 OWY262225 PGU262225 PQQ262225 QAM262225 QKI262225 QUE262225 REA262225 RNW262225 RXS262225 SHO262225 SRK262225 TBG262225 TLC262225 TUY262225 UEU262225 UOQ262225 UYM262225 VII262225 VSE262225 WCA262225 WLW262225 WVS262225 K327761 JG327761 TC327761 ACY327761 AMU327761 AWQ327761 BGM327761 BQI327761 CAE327761 CKA327761 CTW327761 DDS327761 DNO327761 DXK327761 EHG327761 ERC327761 FAY327761 FKU327761 FUQ327761 GEM327761 GOI327761 GYE327761 HIA327761 HRW327761 IBS327761 ILO327761 IVK327761 JFG327761 JPC327761 JYY327761 KIU327761 KSQ327761 LCM327761 LMI327761 LWE327761 MGA327761 MPW327761 MZS327761 NJO327761 NTK327761 ODG327761 ONC327761 OWY327761 PGU327761 PQQ327761 QAM327761 QKI327761 QUE327761 REA327761 RNW327761 RXS327761 SHO327761 SRK327761 TBG327761 TLC327761 TUY327761 UEU327761 UOQ327761 UYM327761 VII327761 VSE327761 WCA327761 WLW327761 WVS327761 K393297 JG393297 TC393297 ACY393297 AMU393297 AWQ393297 BGM393297 BQI393297 CAE393297 CKA393297 CTW393297 DDS393297 DNO393297 DXK393297 EHG393297 ERC393297 FAY393297 FKU393297 FUQ393297 GEM393297 GOI393297 GYE393297 HIA393297 HRW393297 IBS393297 ILO393297 IVK393297 JFG393297 JPC393297 JYY393297 KIU393297 KSQ393297 LCM393297 LMI393297 LWE393297 MGA393297 MPW393297 MZS393297 NJO393297 NTK393297 ODG393297 ONC393297 OWY393297 PGU393297 PQQ393297 QAM393297 QKI393297 QUE393297 REA393297 RNW393297 RXS393297 SHO393297 SRK393297 TBG393297 TLC393297 TUY393297 UEU393297 UOQ393297 UYM393297 VII393297 VSE393297 WCA393297 WLW393297 WVS393297 K458833 JG458833 TC458833 ACY458833 AMU458833 AWQ458833 BGM458833 BQI458833 CAE458833 CKA458833 CTW458833 DDS458833 DNO458833 DXK458833 EHG458833 ERC458833 FAY458833 FKU458833 FUQ458833 GEM458833 GOI458833 GYE458833 HIA458833 HRW458833 IBS458833 ILO458833 IVK458833 JFG458833 JPC458833 JYY458833 KIU458833 KSQ458833 LCM458833 LMI458833 LWE458833 MGA458833 MPW458833 MZS458833 NJO458833 NTK458833 ODG458833 ONC458833 OWY458833 PGU458833 PQQ458833 QAM458833 QKI458833 QUE458833 REA458833 RNW458833 RXS458833 SHO458833 SRK458833 TBG458833 TLC458833 TUY458833 UEU458833 UOQ458833 UYM458833 VII458833 VSE458833 WCA458833 WLW458833 WVS458833 K524369 JG524369 TC524369 ACY524369 AMU524369 AWQ524369 BGM524369 BQI524369 CAE524369 CKA524369 CTW524369 DDS524369 DNO524369 DXK524369 EHG524369 ERC524369 FAY524369 FKU524369 FUQ524369 GEM524369 GOI524369 GYE524369 HIA524369 HRW524369 IBS524369 ILO524369 IVK524369 JFG524369 JPC524369 JYY524369 KIU524369 KSQ524369 LCM524369 LMI524369 LWE524369 MGA524369 MPW524369 MZS524369 NJO524369 NTK524369 ODG524369 ONC524369 OWY524369 PGU524369 PQQ524369 QAM524369 QKI524369 QUE524369 REA524369 RNW524369 RXS524369 SHO524369 SRK524369 TBG524369 TLC524369 TUY524369 UEU524369 UOQ524369 UYM524369 VII524369 VSE524369 WCA524369 WLW524369 WVS524369 K589905 JG589905 TC589905 ACY589905 AMU589905 AWQ589905 BGM589905 BQI589905 CAE589905 CKA589905 CTW589905 DDS589905 DNO589905 DXK589905 EHG589905 ERC589905 FAY589905 FKU589905 FUQ589905 GEM589905 GOI589905 GYE589905 HIA589905 HRW589905 IBS589905 ILO589905 IVK589905 JFG589905 JPC589905 JYY589905 KIU589905 KSQ589905 LCM589905 LMI589905 LWE589905 MGA589905 MPW589905 MZS589905 NJO589905 NTK589905 ODG589905 ONC589905 OWY589905 PGU589905 PQQ589905 QAM589905 QKI589905 QUE589905 REA589905 RNW589905 RXS589905 SHO589905 SRK589905 TBG589905 TLC589905 TUY589905 UEU589905 UOQ589905 UYM589905 VII589905 VSE589905 WCA589905 WLW589905 WVS589905 K655441 JG655441 TC655441 ACY655441 AMU655441 AWQ655441 BGM655441 BQI655441 CAE655441 CKA655441 CTW655441 DDS655441 DNO655441 DXK655441 EHG655441 ERC655441 FAY655441 FKU655441 FUQ655441 GEM655441 GOI655441 GYE655441 HIA655441 HRW655441 IBS655441 ILO655441 IVK655441 JFG655441 JPC655441 JYY655441 KIU655441 KSQ655441 LCM655441 LMI655441 LWE655441 MGA655441 MPW655441 MZS655441 NJO655441 NTK655441 ODG655441 ONC655441 OWY655441 PGU655441 PQQ655441 QAM655441 QKI655441 QUE655441 REA655441 RNW655441 RXS655441 SHO655441 SRK655441 TBG655441 TLC655441 TUY655441 UEU655441 UOQ655441 UYM655441 VII655441 VSE655441 WCA655441 WLW655441 WVS655441 K720977 JG720977 TC720977 ACY720977 AMU720977 AWQ720977 BGM720977 BQI720977 CAE720977 CKA720977 CTW720977 DDS720977 DNO720977 DXK720977 EHG720977 ERC720977 FAY720977 FKU720977 FUQ720977 GEM720977 GOI720977 GYE720977 HIA720977 HRW720977 IBS720977 ILO720977 IVK720977 JFG720977 JPC720977 JYY720977 KIU720977 KSQ720977 LCM720977 LMI720977 LWE720977 MGA720977 MPW720977 MZS720977 NJO720977 NTK720977 ODG720977 ONC720977 OWY720977 PGU720977 PQQ720977 QAM720977 QKI720977 QUE720977 REA720977 RNW720977 RXS720977 SHO720977 SRK720977 TBG720977 TLC720977 TUY720977 UEU720977 UOQ720977 UYM720977 VII720977 VSE720977 WCA720977 WLW720977 WVS720977 K786513 JG786513 TC786513 ACY786513 AMU786513 AWQ786513 BGM786513 BQI786513 CAE786513 CKA786513 CTW786513 DDS786513 DNO786513 DXK786513 EHG786513 ERC786513 FAY786513 FKU786513 FUQ786513 GEM786513 GOI786513 GYE786513 HIA786513 HRW786513 IBS786513 ILO786513 IVK786513 JFG786513 JPC786513 JYY786513 KIU786513 KSQ786513 LCM786513 LMI786513 LWE786513 MGA786513 MPW786513 MZS786513 NJO786513 NTK786513 ODG786513 ONC786513 OWY786513 PGU786513 PQQ786513 QAM786513 QKI786513 QUE786513 REA786513 RNW786513 RXS786513 SHO786513 SRK786513 TBG786513 TLC786513 TUY786513 UEU786513 UOQ786513 UYM786513 VII786513 VSE786513 WCA786513 WLW786513 WVS786513 K852049 JG852049 TC852049 ACY852049 AMU852049 AWQ852049 BGM852049 BQI852049 CAE852049 CKA852049 CTW852049 DDS852049 DNO852049 DXK852049 EHG852049 ERC852049 FAY852049 FKU852049 FUQ852049 GEM852049 GOI852049 GYE852049 HIA852049 HRW852049 IBS852049 ILO852049 IVK852049 JFG852049 JPC852049 JYY852049 KIU852049 KSQ852049 LCM852049 LMI852049 LWE852049 MGA852049 MPW852049 MZS852049 NJO852049 NTK852049 ODG852049 ONC852049 OWY852049 PGU852049 PQQ852049 QAM852049 QKI852049 QUE852049 REA852049 RNW852049 RXS852049 SHO852049 SRK852049 TBG852049 TLC852049 TUY852049 UEU852049 UOQ852049 UYM852049 VII852049 VSE852049 WCA852049 WLW852049 WVS852049 K917585 JG917585 TC917585 ACY917585 AMU917585 AWQ917585 BGM917585 BQI917585 CAE917585 CKA917585 CTW917585 DDS917585 DNO917585 DXK917585 EHG917585 ERC917585 FAY917585 FKU917585 FUQ917585 GEM917585 GOI917585 GYE917585 HIA917585 HRW917585 IBS917585 ILO917585 IVK917585 JFG917585 JPC917585 JYY917585 KIU917585 KSQ917585 LCM917585 LMI917585 LWE917585 MGA917585 MPW917585 MZS917585 NJO917585 NTK917585 ODG917585 ONC917585 OWY917585 PGU917585 PQQ917585 QAM917585 QKI917585 QUE917585 REA917585 RNW917585 RXS917585 SHO917585 SRK917585 TBG917585 TLC917585 TUY917585 UEU917585 UOQ917585 UYM917585 VII917585 VSE917585 WCA917585 WLW917585 WVS917585 K983121 JG983121 TC983121 ACY983121 AMU983121 AWQ983121 BGM983121 BQI983121 CAE983121 CKA983121 CTW983121 DDS983121 DNO983121 DXK983121 EHG983121 ERC983121 FAY983121 FKU983121 FUQ983121 GEM983121 GOI983121 GYE983121 HIA983121 HRW983121 IBS983121 ILO983121 IVK983121 JFG983121 JPC983121 JYY983121 KIU983121 KSQ983121 LCM983121 LMI983121 LWE983121 MGA983121 MPW983121 MZS983121 NJO983121 NTK983121 ODG983121 ONC983121 OWY983121 PGU983121 PQQ983121 QAM983121 QKI983121 QUE983121 REA983121 RNW983121 RXS983121 SHO983121 SRK983121 TBG983121 TLC983121 TUY983121 UEU983121 UOQ983121 UYM983121 VII983121 VSE983121 WCA983121 WLW983121 WVS983121" xr:uid="{00000000-0002-0000-0000-000001000000}"/>
    <dataValidation type="decimal" allowBlank="1" showInputMessage="1" showErrorMessage="1" errorTitle="Error" error="Mayor o igual a 1 y Menor al Ofertado" promptTitle="Porcentaje de AIU" prompt="Mayor o igual a 1 y Menor al Ofertado" sqref="WVU983124 JI84 TE84 ADA84 AMW84 AWS84 BGO84 BQK84 CAG84 CKC84 CTY84 DDU84 DNQ84 DXM84 EHI84 ERE84 FBA84 FKW84 FUS84 GEO84 GOK84 GYG84 HIC84 HRY84 IBU84 ILQ84 IVM84 JFI84 JPE84 JZA84 KIW84 KSS84 LCO84 LMK84 LWG84 MGC84 MPY84 MZU84 NJQ84 NTM84 ODI84 ONE84 OXA84 PGW84 PQS84 QAO84 QKK84 QUG84 REC84 RNY84 RXU84 SHQ84 SRM84 TBI84 TLE84 TVA84 UEW84 UOS84 UYO84 VIK84 VSG84 WCC84 WLY84 WVU84 M65620 JI65620 TE65620 ADA65620 AMW65620 AWS65620 BGO65620 BQK65620 CAG65620 CKC65620 CTY65620 DDU65620 DNQ65620 DXM65620 EHI65620 ERE65620 FBA65620 FKW65620 FUS65620 GEO65620 GOK65620 GYG65620 HIC65620 HRY65620 IBU65620 ILQ65620 IVM65620 JFI65620 JPE65620 JZA65620 KIW65620 KSS65620 LCO65620 LMK65620 LWG65620 MGC65620 MPY65620 MZU65620 NJQ65620 NTM65620 ODI65620 ONE65620 OXA65620 PGW65620 PQS65620 QAO65620 QKK65620 QUG65620 REC65620 RNY65620 RXU65620 SHQ65620 SRM65620 TBI65620 TLE65620 TVA65620 UEW65620 UOS65620 UYO65620 VIK65620 VSG65620 WCC65620 WLY65620 WVU65620 M131156 JI131156 TE131156 ADA131156 AMW131156 AWS131156 BGO131156 BQK131156 CAG131156 CKC131156 CTY131156 DDU131156 DNQ131156 DXM131156 EHI131156 ERE131156 FBA131156 FKW131156 FUS131156 GEO131156 GOK131156 GYG131156 HIC131156 HRY131156 IBU131156 ILQ131156 IVM131156 JFI131156 JPE131156 JZA131156 KIW131156 KSS131156 LCO131156 LMK131156 LWG131156 MGC131156 MPY131156 MZU131156 NJQ131156 NTM131156 ODI131156 ONE131156 OXA131156 PGW131156 PQS131156 QAO131156 QKK131156 QUG131156 REC131156 RNY131156 RXU131156 SHQ131156 SRM131156 TBI131156 TLE131156 TVA131156 UEW131156 UOS131156 UYO131156 VIK131156 VSG131156 WCC131156 WLY131156 WVU131156 M196692 JI196692 TE196692 ADA196692 AMW196692 AWS196692 BGO196692 BQK196692 CAG196692 CKC196692 CTY196692 DDU196692 DNQ196692 DXM196692 EHI196692 ERE196692 FBA196692 FKW196692 FUS196692 GEO196692 GOK196692 GYG196692 HIC196692 HRY196692 IBU196692 ILQ196692 IVM196692 JFI196692 JPE196692 JZA196692 KIW196692 KSS196692 LCO196692 LMK196692 LWG196692 MGC196692 MPY196692 MZU196692 NJQ196692 NTM196692 ODI196692 ONE196692 OXA196692 PGW196692 PQS196692 QAO196692 QKK196692 QUG196692 REC196692 RNY196692 RXU196692 SHQ196692 SRM196692 TBI196692 TLE196692 TVA196692 UEW196692 UOS196692 UYO196692 VIK196692 VSG196692 WCC196692 WLY196692 WVU196692 M262228 JI262228 TE262228 ADA262228 AMW262228 AWS262228 BGO262228 BQK262228 CAG262228 CKC262228 CTY262228 DDU262228 DNQ262228 DXM262228 EHI262228 ERE262228 FBA262228 FKW262228 FUS262228 GEO262228 GOK262228 GYG262228 HIC262228 HRY262228 IBU262228 ILQ262228 IVM262228 JFI262228 JPE262228 JZA262228 KIW262228 KSS262228 LCO262228 LMK262228 LWG262228 MGC262228 MPY262228 MZU262228 NJQ262228 NTM262228 ODI262228 ONE262228 OXA262228 PGW262228 PQS262228 QAO262228 QKK262228 QUG262228 REC262228 RNY262228 RXU262228 SHQ262228 SRM262228 TBI262228 TLE262228 TVA262228 UEW262228 UOS262228 UYO262228 VIK262228 VSG262228 WCC262228 WLY262228 WVU262228 M327764 JI327764 TE327764 ADA327764 AMW327764 AWS327764 BGO327764 BQK327764 CAG327764 CKC327764 CTY327764 DDU327764 DNQ327764 DXM327764 EHI327764 ERE327764 FBA327764 FKW327764 FUS327764 GEO327764 GOK327764 GYG327764 HIC327764 HRY327764 IBU327764 ILQ327764 IVM327764 JFI327764 JPE327764 JZA327764 KIW327764 KSS327764 LCO327764 LMK327764 LWG327764 MGC327764 MPY327764 MZU327764 NJQ327764 NTM327764 ODI327764 ONE327764 OXA327764 PGW327764 PQS327764 QAO327764 QKK327764 QUG327764 REC327764 RNY327764 RXU327764 SHQ327764 SRM327764 TBI327764 TLE327764 TVA327764 UEW327764 UOS327764 UYO327764 VIK327764 VSG327764 WCC327764 WLY327764 WVU327764 M393300 JI393300 TE393300 ADA393300 AMW393300 AWS393300 BGO393300 BQK393300 CAG393300 CKC393300 CTY393300 DDU393300 DNQ393300 DXM393300 EHI393300 ERE393300 FBA393300 FKW393300 FUS393300 GEO393300 GOK393300 GYG393300 HIC393300 HRY393300 IBU393300 ILQ393300 IVM393300 JFI393300 JPE393300 JZA393300 KIW393300 KSS393300 LCO393300 LMK393300 LWG393300 MGC393300 MPY393300 MZU393300 NJQ393300 NTM393300 ODI393300 ONE393300 OXA393300 PGW393300 PQS393300 QAO393300 QKK393300 QUG393300 REC393300 RNY393300 RXU393300 SHQ393300 SRM393300 TBI393300 TLE393300 TVA393300 UEW393300 UOS393300 UYO393300 VIK393300 VSG393300 WCC393300 WLY393300 WVU393300 M458836 JI458836 TE458836 ADA458836 AMW458836 AWS458836 BGO458836 BQK458836 CAG458836 CKC458836 CTY458836 DDU458836 DNQ458836 DXM458836 EHI458836 ERE458836 FBA458836 FKW458836 FUS458836 GEO458836 GOK458836 GYG458836 HIC458836 HRY458836 IBU458836 ILQ458836 IVM458836 JFI458836 JPE458836 JZA458836 KIW458836 KSS458836 LCO458836 LMK458836 LWG458836 MGC458836 MPY458836 MZU458836 NJQ458836 NTM458836 ODI458836 ONE458836 OXA458836 PGW458836 PQS458836 QAO458836 QKK458836 QUG458836 REC458836 RNY458836 RXU458836 SHQ458836 SRM458836 TBI458836 TLE458836 TVA458836 UEW458836 UOS458836 UYO458836 VIK458836 VSG458836 WCC458836 WLY458836 WVU458836 M524372 JI524372 TE524372 ADA524372 AMW524372 AWS524372 BGO524372 BQK524372 CAG524372 CKC524372 CTY524372 DDU524372 DNQ524372 DXM524372 EHI524372 ERE524372 FBA524372 FKW524372 FUS524372 GEO524372 GOK524372 GYG524372 HIC524372 HRY524372 IBU524372 ILQ524372 IVM524372 JFI524372 JPE524372 JZA524372 KIW524372 KSS524372 LCO524372 LMK524372 LWG524372 MGC524372 MPY524372 MZU524372 NJQ524372 NTM524372 ODI524372 ONE524372 OXA524372 PGW524372 PQS524372 QAO524372 QKK524372 QUG524372 REC524372 RNY524372 RXU524372 SHQ524372 SRM524372 TBI524372 TLE524372 TVA524372 UEW524372 UOS524372 UYO524372 VIK524372 VSG524372 WCC524372 WLY524372 WVU524372 M589908 JI589908 TE589908 ADA589908 AMW589908 AWS589908 BGO589908 BQK589908 CAG589908 CKC589908 CTY589908 DDU589908 DNQ589908 DXM589908 EHI589908 ERE589908 FBA589908 FKW589908 FUS589908 GEO589908 GOK589908 GYG589908 HIC589908 HRY589908 IBU589908 ILQ589908 IVM589908 JFI589908 JPE589908 JZA589908 KIW589908 KSS589908 LCO589908 LMK589908 LWG589908 MGC589908 MPY589908 MZU589908 NJQ589908 NTM589908 ODI589908 ONE589908 OXA589908 PGW589908 PQS589908 QAO589908 QKK589908 QUG589908 REC589908 RNY589908 RXU589908 SHQ589908 SRM589908 TBI589908 TLE589908 TVA589908 UEW589908 UOS589908 UYO589908 VIK589908 VSG589908 WCC589908 WLY589908 WVU589908 M655444 JI655444 TE655444 ADA655444 AMW655444 AWS655444 BGO655444 BQK655444 CAG655444 CKC655444 CTY655444 DDU655444 DNQ655444 DXM655444 EHI655444 ERE655444 FBA655444 FKW655444 FUS655444 GEO655444 GOK655444 GYG655444 HIC655444 HRY655444 IBU655444 ILQ655444 IVM655444 JFI655444 JPE655444 JZA655444 KIW655444 KSS655444 LCO655444 LMK655444 LWG655444 MGC655444 MPY655444 MZU655444 NJQ655444 NTM655444 ODI655444 ONE655444 OXA655444 PGW655444 PQS655444 QAO655444 QKK655444 QUG655444 REC655444 RNY655444 RXU655444 SHQ655444 SRM655444 TBI655444 TLE655444 TVA655444 UEW655444 UOS655444 UYO655444 VIK655444 VSG655444 WCC655444 WLY655444 WVU655444 M720980 JI720980 TE720980 ADA720980 AMW720980 AWS720980 BGO720980 BQK720980 CAG720980 CKC720980 CTY720980 DDU720980 DNQ720980 DXM720980 EHI720980 ERE720980 FBA720980 FKW720980 FUS720980 GEO720980 GOK720980 GYG720980 HIC720980 HRY720980 IBU720980 ILQ720980 IVM720980 JFI720980 JPE720980 JZA720980 KIW720980 KSS720980 LCO720980 LMK720980 LWG720980 MGC720980 MPY720980 MZU720980 NJQ720980 NTM720980 ODI720980 ONE720980 OXA720980 PGW720980 PQS720980 QAO720980 QKK720980 QUG720980 REC720980 RNY720980 RXU720980 SHQ720980 SRM720980 TBI720980 TLE720980 TVA720980 UEW720980 UOS720980 UYO720980 VIK720980 VSG720980 WCC720980 WLY720980 WVU720980 M786516 JI786516 TE786516 ADA786516 AMW786516 AWS786516 BGO786516 BQK786516 CAG786516 CKC786516 CTY786516 DDU786516 DNQ786516 DXM786516 EHI786516 ERE786516 FBA786516 FKW786516 FUS786516 GEO786516 GOK786516 GYG786516 HIC786516 HRY786516 IBU786516 ILQ786516 IVM786516 JFI786516 JPE786516 JZA786516 KIW786516 KSS786516 LCO786516 LMK786516 LWG786516 MGC786516 MPY786516 MZU786516 NJQ786516 NTM786516 ODI786516 ONE786516 OXA786516 PGW786516 PQS786516 QAO786516 QKK786516 QUG786516 REC786516 RNY786516 RXU786516 SHQ786516 SRM786516 TBI786516 TLE786516 TVA786516 UEW786516 UOS786516 UYO786516 VIK786516 VSG786516 WCC786516 WLY786516 WVU786516 M852052 JI852052 TE852052 ADA852052 AMW852052 AWS852052 BGO852052 BQK852052 CAG852052 CKC852052 CTY852052 DDU852052 DNQ852052 DXM852052 EHI852052 ERE852052 FBA852052 FKW852052 FUS852052 GEO852052 GOK852052 GYG852052 HIC852052 HRY852052 IBU852052 ILQ852052 IVM852052 JFI852052 JPE852052 JZA852052 KIW852052 KSS852052 LCO852052 LMK852052 LWG852052 MGC852052 MPY852052 MZU852052 NJQ852052 NTM852052 ODI852052 ONE852052 OXA852052 PGW852052 PQS852052 QAO852052 QKK852052 QUG852052 REC852052 RNY852052 RXU852052 SHQ852052 SRM852052 TBI852052 TLE852052 TVA852052 UEW852052 UOS852052 UYO852052 VIK852052 VSG852052 WCC852052 WLY852052 WVU852052 M917588 JI917588 TE917588 ADA917588 AMW917588 AWS917588 BGO917588 BQK917588 CAG917588 CKC917588 CTY917588 DDU917588 DNQ917588 DXM917588 EHI917588 ERE917588 FBA917588 FKW917588 FUS917588 GEO917588 GOK917588 GYG917588 HIC917588 HRY917588 IBU917588 ILQ917588 IVM917588 JFI917588 JPE917588 JZA917588 KIW917588 KSS917588 LCO917588 LMK917588 LWG917588 MGC917588 MPY917588 MZU917588 NJQ917588 NTM917588 ODI917588 ONE917588 OXA917588 PGW917588 PQS917588 QAO917588 QKK917588 QUG917588 REC917588 RNY917588 RXU917588 SHQ917588 SRM917588 TBI917588 TLE917588 TVA917588 UEW917588 UOS917588 UYO917588 VIK917588 VSG917588 WCC917588 WLY917588 WVU917588 M983124 JI983124 TE983124 ADA983124 AMW983124 AWS983124 BGO983124 BQK983124 CAG983124 CKC983124 CTY983124 DDU983124 DNQ983124 DXM983124 EHI983124 ERE983124 FBA983124 FKW983124 FUS983124 GEO983124 GOK983124 GYG983124 HIC983124 HRY983124 IBU983124 ILQ983124 IVM983124 JFI983124 JPE983124 JZA983124 KIW983124 KSS983124 LCO983124 LMK983124 LWG983124 MGC983124 MPY983124 MZU983124 NJQ983124 NTM983124 ODI983124 ONE983124 OXA983124 PGW983124 PQS983124 QAO983124 QKK983124 QUG983124 REC983124 RNY983124 RXU983124 SHQ983124 SRM983124 TBI983124 TLE983124 TVA983124 UEW983124 UOS983124 UYO983124 VIK983124 VSG983124 WCC983124 WLY983124 M84" xr:uid="{00000000-0002-0000-0000-000002000000}"/>
    <dataValidation operator="greaterThanOrEqual" allowBlank="1" showInputMessage="1" showErrorMessage="1" sqref="JD65615 SZ65615 ACV65615 AMR65615 AWN65615 BGJ65615 BQF65615 CAB65615 CJX65615 CTT65615 DDP65615 DNL65615 DXH65615 EHD65615 EQZ65615 FAV65615 FKR65615 FUN65615 GEJ65615 GOF65615 GYB65615 HHX65615 HRT65615 IBP65615 ILL65615 IVH65615 JFD65615 JOZ65615 JYV65615 KIR65615 KSN65615 LCJ65615 LMF65615 LWB65615 MFX65615 MPT65615 MZP65615 NJL65615 NTH65615 ODD65615 OMZ65615 OWV65615 PGR65615 PQN65615 QAJ65615 QKF65615 QUB65615 RDX65615 RNT65615 RXP65615 SHL65615 SRH65615 TBD65615 TKZ65615 TUV65615 UER65615 UON65615 UYJ65615 VIF65615 VSB65615 WBX65615 WLT65615 WVP65615 JD131151 SZ131151 ACV131151 AMR131151 AWN131151 BGJ131151 BQF131151 CAB131151 CJX131151 CTT131151 DDP131151 DNL131151 DXH131151 EHD131151 EQZ131151 FAV131151 FKR131151 FUN131151 GEJ131151 GOF131151 GYB131151 HHX131151 HRT131151 IBP131151 ILL131151 IVH131151 JFD131151 JOZ131151 JYV131151 KIR131151 KSN131151 LCJ131151 LMF131151 LWB131151 MFX131151 MPT131151 MZP131151 NJL131151 NTH131151 ODD131151 OMZ131151 OWV131151 PGR131151 PQN131151 QAJ131151 QKF131151 QUB131151 RDX131151 RNT131151 RXP131151 SHL131151 SRH131151 TBD131151 TKZ131151 TUV131151 UER131151 UON131151 UYJ131151 VIF131151 VSB131151 WBX131151 WLT131151 WVP131151 JD196687 SZ196687 ACV196687 AMR196687 AWN196687 BGJ196687 BQF196687 CAB196687 CJX196687 CTT196687 DDP196687 DNL196687 DXH196687 EHD196687 EQZ196687 FAV196687 FKR196687 FUN196687 GEJ196687 GOF196687 GYB196687 HHX196687 HRT196687 IBP196687 ILL196687 IVH196687 JFD196687 JOZ196687 JYV196687 KIR196687 KSN196687 LCJ196687 LMF196687 LWB196687 MFX196687 MPT196687 MZP196687 NJL196687 NTH196687 ODD196687 OMZ196687 OWV196687 PGR196687 PQN196687 QAJ196687 QKF196687 QUB196687 RDX196687 RNT196687 RXP196687 SHL196687 SRH196687 TBD196687 TKZ196687 TUV196687 UER196687 UON196687 UYJ196687 VIF196687 VSB196687 WBX196687 WLT196687 WVP196687 JD262223 SZ262223 ACV262223 AMR262223 AWN262223 BGJ262223 BQF262223 CAB262223 CJX262223 CTT262223 DDP262223 DNL262223 DXH262223 EHD262223 EQZ262223 FAV262223 FKR262223 FUN262223 GEJ262223 GOF262223 GYB262223 HHX262223 HRT262223 IBP262223 ILL262223 IVH262223 JFD262223 JOZ262223 JYV262223 KIR262223 KSN262223 LCJ262223 LMF262223 LWB262223 MFX262223 MPT262223 MZP262223 NJL262223 NTH262223 ODD262223 OMZ262223 OWV262223 PGR262223 PQN262223 QAJ262223 QKF262223 QUB262223 RDX262223 RNT262223 RXP262223 SHL262223 SRH262223 TBD262223 TKZ262223 TUV262223 UER262223 UON262223 UYJ262223 VIF262223 VSB262223 WBX262223 WLT262223 WVP262223 JD327759 SZ327759 ACV327759 AMR327759 AWN327759 BGJ327759 BQF327759 CAB327759 CJX327759 CTT327759 DDP327759 DNL327759 DXH327759 EHD327759 EQZ327759 FAV327759 FKR327759 FUN327759 GEJ327759 GOF327759 GYB327759 HHX327759 HRT327759 IBP327759 ILL327759 IVH327759 JFD327759 JOZ327759 JYV327759 KIR327759 KSN327759 LCJ327759 LMF327759 LWB327759 MFX327759 MPT327759 MZP327759 NJL327759 NTH327759 ODD327759 OMZ327759 OWV327759 PGR327759 PQN327759 QAJ327759 QKF327759 QUB327759 RDX327759 RNT327759 RXP327759 SHL327759 SRH327759 TBD327759 TKZ327759 TUV327759 UER327759 UON327759 UYJ327759 VIF327759 VSB327759 WBX327759 WLT327759 WVP327759 JD393295 SZ393295 ACV393295 AMR393295 AWN393295 BGJ393295 BQF393295 CAB393295 CJX393295 CTT393295 DDP393295 DNL393295 DXH393295 EHD393295 EQZ393295 FAV393295 FKR393295 FUN393295 GEJ393295 GOF393295 GYB393295 HHX393295 HRT393295 IBP393295 ILL393295 IVH393295 JFD393295 JOZ393295 JYV393295 KIR393295 KSN393295 LCJ393295 LMF393295 LWB393295 MFX393295 MPT393295 MZP393295 NJL393295 NTH393295 ODD393295 OMZ393295 OWV393295 PGR393295 PQN393295 QAJ393295 QKF393295 QUB393295 RDX393295 RNT393295 RXP393295 SHL393295 SRH393295 TBD393295 TKZ393295 TUV393295 UER393295 UON393295 UYJ393295 VIF393295 VSB393295 WBX393295 WLT393295 WVP393295 JD458831 SZ458831 ACV458831 AMR458831 AWN458831 BGJ458831 BQF458831 CAB458831 CJX458831 CTT458831 DDP458831 DNL458831 DXH458831 EHD458831 EQZ458831 FAV458831 FKR458831 FUN458831 GEJ458831 GOF458831 GYB458831 HHX458831 HRT458831 IBP458831 ILL458831 IVH458831 JFD458831 JOZ458831 JYV458831 KIR458831 KSN458831 LCJ458831 LMF458831 LWB458831 MFX458831 MPT458831 MZP458831 NJL458831 NTH458831 ODD458831 OMZ458831 OWV458831 PGR458831 PQN458831 QAJ458831 QKF458831 QUB458831 RDX458831 RNT458831 RXP458831 SHL458831 SRH458831 TBD458831 TKZ458831 TUV458831 UER458831 UON458831 UYJ458831 VIF458831 VSB458831 WBX458831 WLT458831 WVP458831 JD524367 SZ524367 ACV524367 AMR524367 AWN524367 BGJ524367 BQF524367 CAB524367 CJX524367 CTT524367 DDP524367 DNL524367 DXH524367 EHD524367 EQZ524367 FAV524367 FKR524367 FUN524367 GEJ524367 GOF524367 GYB524367 HHX524367 HRT524367 IBP524367 ILL524367 IVH524367 JFD524367 JOZ524367 JYV524367 KIR524367 KSN524367 LCJ524367 LMF524367 LWB524367 MFX524367 MPT524367 MZP524367 NJL524367 NTH524367 ODD524367 OMZ524367 OWV524367 PGR524367 PQN524367 QAJ524367 QKF524367 QUB524367 RDX524367 RNT524367 RXP524367 SHL524367 SRH524367 TBD524367 TKZ524367 TUV524367 UER524367 UON524367 UYJ524367 VIF524367 VSB524367 WBX524367 WLT524367 WVP524367 JD589903 SZ589903 ACV589903 AMR589903 AWN589903 BGJ589903 BQF589903 CAB589903 CJX589903 CTT589903 DDP589903 DNL589903 DXH589903 EHD589903 EQZ589903 FAV589903 FKR589903 FUN589903 GEJ589903 GOF589903 GYB589903 HHX589903 HRT589903 IBP589903 ILL589903 IVH589903 JFD589903 JOZ589903 JYV589903 KIR589903 KSN589903 LCJ589903 LMF589903 LWB589903 MFX589903 MPT589903 MZP589903 NJL589903 NTH589903 ODD589903 OMZ589903 OWV589903 PGR589903 PQN589903 QAJ589903 QKF589903 QUB589903 RDX589903 RNT589903 RXP589903 SHL589903 SRH589903 TBD589903 TKZ589903 TUV589903 UER589903 UON589903 UYJ589903 VIF589903 VSB589903 WBX589903 WLT589903 WVP589903 JD655439 SZ655439 ACV655439 AMR655439 AWN655439 BGJ655439 BQF655439 CAB655439 CJX655439 CTT655439 DDP655439 DNL655439 DXH655439 EHD655439 EQZ655439 FAV655439 FKR655439 FUN655439 GEJ655439 GOF655439 GYB655439 HHX655439 HRT655439 IBP655439 ILL655439 IVH655439 JFD655439 JOZ655439 JYV655439 KIR655439 KSN655439 LCJ655439 LMF655439 LWB655439 MFX655439 MPT655439 MZP655439 NJL655439 NTH655439 ODD655439 OMZ655439 OWV655439 PGR655439 PQN655439 QAJ655439 QKF655439 QUB655439 RDX655439 RNT655439 RXP655439 SHL655439 SRH655439 TBD655439 TKZ655439 TUV655439 UER655439 UON655439 UYJ655439 VIF655439 VSB655439 WBX655439 WLT655439 WVP655439 JD720975 SZ720975 ACV720975 AMR720975 AWN720975 BGJ720975 BQF720975 CAB720975 CJX720975 CTT720975 DDP720975 DNL720975 DXH720975 EHD720975 EQZ720975 FAV720975 FKR720975 FUN720975 GEJ720975 GOF720975 GYB720975 HHX720975 HRT720975 IBP720975 ILL720975 IVH720975 JFD720975 JOZ720975 JYV720975 KIR720975 KSN720975 LCJ720975 LMF720975 LWB720975 MFX720975 MPT720975 MZP720975 NJL720975 NTH720975 ODD720975 OMZ720975 OWV720975 PGR720975 PQN720975 QAJ720975 QKF720975 QUB720975 RDX720975 RNT720975 RXP720975 SHL720975 SRH720975 TBD720975 TKZ720975 TUV720975 UER720975 UON720975 UYJ720975 VIF720975 VSB720975 WBX720975 WLT720975 WVP720975 JD786511 SZ786511 ACV786511 AMR786511 AWN786511 BGJ786511 BQF786511 CAB786511 CJX786511 CTT786511 DDP786511 DNL786511 DXH786511 EHD786511 EQZ786511 FAV786511 FKR786511 FUN786511 GEJ786511 GOF786511 GYB786511 HHX786511 HRT786511 IBP786511 ILL786511 IVH786511 JFD786511 JOZ786511 JYV786511 KIR786511 KSN786511 LCJ786511 LMF786511 LWB786511 MFX786511 MPT786511 MZP786511 NJL786511 NTH786511 ODD786511 OMZ786511 OWV786511 PGR786511 PQN786511 QAJ786511 QKF786511 QUB786511 RDX786511 RNT786511 RXP786511 SHL786511 SRH786511 TBD786511 TKZ786511 TUV786511 UER786511 UON786511 UYJ786511 VIF786511 VSB786511 WBX786511 WLT786511 WVP786511 JD852047 SZ852047 ACV852047 AMR852047 AWN852047 BGJ852047 BQF852047 CAB852047 CJX852047 CTT852047 DDP852047 DNL852047 DXH852047 EHD852047 EQZ852047 FAV852047 FKR852047 FUN852047 GEJ852047 GOF852047 GYB852047 HHX852047 HRT852047 IBP852047 ILL852047 IVH852047 JFD852047 JOZ852047 JYV852047 KIR852047 KSN852047 LCJ852047 LMF852047 LWB852047 MFX852047 MPT852047 MZP852047 NJL852047 NTH852047 ODD852047 OMZ852047 OWV852047 PGR852047 PQN852047 QAJ852047 QKF852047 QUB852047 RDX852047 RNT852047 RXP852047 SHL852047 SRH852047 TBD852047 TKZ852047 TUV852047 UER852047 UON852047 UYJ852047 VIF852047 VSB852047 WBX852047 WLT852047 WVP852047 JD917583 SZ917583 ACV917583 AMR917583 AWN917583 BGJ917583 BQF917583 CAB917583 CJX917583 CTT917583 DDP917583 DNL917583 DXH917583 EHD917583 EQZ917583 FAV917583 FKR917583 FUN917583 GEJ917583 GOF917583 GYB917583 HHX917583 HRT917583 IBP917583 ILL917583 IVH917583 JFD917583 JOZ917583 JYV917583 KIR917583 KSN917583 LCJ917583 LMF917583 LWB917583 MFX917583 MPT917583 MZP917583 NJL917583 NTH917583 ODD917583 OMZ917583 OWV917583 PGR917583 PQN917583 QAJ917583 QKF917583 QUB917583 RDX917583 RNT917583 RXP917583 SHL917583 SRH917583 TBD917583 TKZ917583 TUV917583 UER917583 UON917583 UYJ917583 VIF917583 VSB917583 WBX917583 WLT917583 WVP917583 JD983119 SZ983119 ACV983119 AMR983119 AWN983119 BGJ983119 BQF983119 CAB983119 CJX983119 CTT983119 DDP983119 DNL983119 DXH983119 EHD983119 EQZ983119 FAV983119 FKR983119 FUN983119 GEJ983119 GOF983119 GYB983119 HHX983119 HRT983119 IBP983119 ILL983119 IVH983119 JFD983119 JOZ983119 JYV983119 KIR983119 KSN983119 LCJ983119 LMF983119 LWB983119 MFX983119 MPT983119 MZP983119 NJL983119 NTH983119 ODD983119 OMZ983119 OWV983119 PGR983119 PQN983119 QAJ983119 QKF983119 QUB983119 RDX983119 RNT983119 RXP983119 SHL983119 SRH983119 TBD983119 TKZ983119 TUV983119 UER983119 UON983119 UYJ983119 VIF983119 VSB983119 WBX983119 WLT983119 WVP983119" xr:uid="{00000000-0002-0000-0000-000003000000}"/>
    <dataValidation type="custom" operator="greaterThanOrEqual" allowBlank="1" showInputMessage="1" showErrorMessage="1" errorTitle="Error" error="El porcentaje que ingreso no esta en este rango 0%-100%, o el resultado del descuento en menor al precio piso $ 2,700,125" promptTitle="Porcentaje Descuento" prompt="Ingrese % de descuento de 0%-100% y el resultado del descuento no puede ser menor al precio piso $ 2,700,125" sqref="WVP983114:WVP983118 JD65610:JD65614 SZ65610:SZ65614 ACV65610:ACV65614 AMR65610:AMR65614 AWN65610:AWN65614 BGJ65610:BGJ65614 BQF65610:BQF65614 CAB65610:CAB65614 CJX65610:CJX65614 CTT65610:CTT65614 DDP65610:DDP65614 DNL65610:DNL65614 DXH65610:DXH65614 EHD65610:EHD65614 EQZ65610:EQZ65614 FAV65610:FAV65614 FKR65610:FKR65614 FUN65610:FUN65614 GEJ65610:GEJ65614 GOF65610:GOF65614 GYB65610:GYB65614 HHX65610:HHX65614 HRT65610:HRT65614 IBP65610:IBP65614 ILL65610:ILL65614 IVH65610:IVH65614 JFD65610:JFD65614 JOZ65610:JOZ65614 JYV65610:JYV65614 KIR65610:KIR65614 KSN65610:KSN65614 LCJ65610:LCJ65614 LMF65610:LMF65614 LWB65610:LWB65614 MFX65610:MFX65614 MPT65610:MPT65614 MZP65610:MZP65614 NJL65610:NJL65614 NTH65610:NTH65614 ODD65610:ODD65614 OMZ65610:OMZ65614 OWV65610:OWV65614 PGR65610:PGR65614 PQN65610:PQN65614 QAJ65610:QAJ65614 QKF65610:QKF65614 QUB65610:QUB65614 RDX65610:RDX65614 RNT65610:RNT65614 RXP65610:RXP65614 SHL65610:SHL65614 SRH65610:SRH65614 TBD65610:TBD65614 TKZ65610:TKZ65614 TUV65610:TUV65614 UER65610:UER65614 UON65610:UON65614 UYJ65610:UYJ65614 VIF65610:VIF65614 VSB65610:VSB65614 WBX65610:WBX65614 WLT65610:WLT65614 WVP65610:WVP65614 JD131146:JD131150 SZ131146:SZ131150 ACV131146:ACV131150 AMR131146:AMR131150 AWN131146:AWN131150 BGJ131146:BGJ131150 BQF131146:BQF131150 CAB131146:CAB131150 CJX131146:CJX131150 CTT131146:CTT131150 DDP131146:DDP131150 DNL131146:DNL131150 DXH131146:DXH131150 EHD131146:EHD131150 EQZ131146:EQZ131150 FAV131146:FAV131150 FKR131146:FKR131150 FUN131146:FUN131150 GEJ131146:GEJ131150 GOF131146:GOF131150 GYB131146:GYB131150 HHX131146:HHX131150 HRT131146:HRT131150 IBP131146:IBP131150 ILL131146:ILL131150 IVH131146:IVH131150 JFD131146:JFD131150 JOZ131146:JOZ131150 JYV131146:JYV131150 KIR131146:KIR131150 KSN131146:KSN131150 LCJ131146:LCJ131150 LMF131146:LMF131150 LWB131146:LWB131150 MFX131146:MFX131150 MPT131146:MPT131150 MZP131146:MZP131150 NJL131146:NJL131150 NTH131146:NTH131150 ODD131146:ODD131150 OMZ131146:OMZ131150 OWV131146:OWV131150 PGR131146:PGR131150 PQN131146:PQN131150 QAJ131146:QAJ131150 QKF131146:QKF131150 QUB131146:QUB131150 RDX131146:RDX131150 RNT131146:RNT131150 RXP131146:RXP131150 SHL131146:SHL131150 SRH131146:SRH131150 TBD131146:TBD131150 TKZ131146:TKZ131150 TUV131146:TUV131150 UER131146:UER131150 UON131146:UON131150 UYJ131146:UYJ131150 VIF131146:VIF131150 VSB131146:VSB131150 WBX131146:WBX131150 WLT131146:WLT131150 WVP131146:WVP131150 JD196682:JD196686 SZ196682:SZ196686 ACV196682:ACV196686 AMR196682:AMR196686 AWN196682:AWN196686 BGJ196682:BGJ196686 BQF196682:BQF196686 CAB196682:CAB196686 CJX196682:CJX196686 CTT196682:CTT196686 DDP196682:DDP196686 DNL196682:DNL196686 DXH196682:DXH196686 EHD196682:EHD196686 EQZ196682:EQZ196686 FAV196682:FAV196686 FKR196682:FKR196686 FUN196682:FUN196686 GEJ196682:GEJ196686 GOF196682:GOF196686 GYB196682:GYB196686 HHX196682:HHX196686 HRT196682:HRT196686 IBP196682:IBP196686 ILL196682:ILL196686 IVH196682:IVH196686 JFD196682:JFD196686 JOZ196682:JOZ196686 JYV196682:JYV196686 KIR196682:KIR196686 KSN196682:KSN196686 LCJ196682:LCJ196686 LMF196682:LMF196686 LWB196682:LWB196686 MFX196682:MFX196686 MPT196682:MPT196686 MZP196682:MZP196686 NJL196682:NJL196686 NTH196682:NTH196686 ODD196682:ODD196686 OMZ196682:OMZ196686 OWV196682:OWV196686 PGR196682:PGR196686 PQN196682:PQN196686 QAJ196682:QAJ196686 QKF196682:QKF196686 QUB196682:QUB196686 RDX196682:RDX196686 RNT196682:RNT196686 RXP196682:RXP196686 SHL196682:SHL196686 SRH196682:SRH196686 TBD196682:TBD196686 TKZ196682:TKZ196686 TUV196682:TUV196686 UER196682:UER196686 UON196682:UON196686 UYJ196682:UYJ196686 VIF196682:VIF196686 VSB196682:VSB196686 WBX196682:WBX196686 WLT196682:WLT196686 WVP196682:WVP196686 JD262218:JD262222 SZ262218:SZ262222 ACV262218:ACV262222 AMR262218:AMR262222 AWN262218:AWN262222 BGJ262218:BGJ262222 BQF262218:BQF262222 CAB262218:CAB262222 CJX262218:CJX262222 CTT262218:CTT262222 DDP262218:DDP262222 DNL262218:DNL262222 DXH262218:DXH262222 EHD262218:EHD262222 EQZ262218:EQZ262222 FAV262218:FAV262222 FKR262218:FKR262222 FUN262218:FUN262222 GEJ262218:GEJ262222 GOF262218:GOF262222 GYB262218:GYB262222 HHX262218:HHX262222 HRT262218:HRT262222 IBP262218:IBP262222 ILL262218:ILL262222 IVH262218:IVH262222 JFD262218:JFD262222 JOZ262218:JOZ262222 JYV262218:JYV262222 KIR262218:KIR262222 KSN262218:KSN262222 LCJ262218:LCJ262222 LMF262218:LMF262222 LWB262218:LWB262222 MFX262218:MFX262222 MPT262218:MPT262222 MZP262218:MZP262222 NJL262218:NJL262222 NTH262218:NTH262222 ODD262218:ODD262222 OMZ262218:OMZ262222 OWV262218:OWV262222 PGR262218:PGR262222 PQN262218:PQN262222 QAJ262218:QAJ262222 QKF262218:QKF262222 QUB262218:QUB262222 RDX262218:RDX262222 RNT262218:RNT262222 RXP262218:RXP262222 SHL262218:SHL262222 SRH262218:SRH262222 TBD262218:TBD262222 TKZ262218:TKZ262222 TUV262218:TUV262222 UER262218:UER262222 UON262218:UON262222 UYJ262218:UYJ262222 VIF262218:VIF262222 VSB262218:VSB262222 WBX262218:WBX262222 WLT262218:WLT262222 WVP262218:WVP262222 JD327754:JD327758 SZ327754:SZ327758 ACV327754:ACV327758 AMR327754:AMR327758 AWN327754:AWN327758 BGJ327754:BGJ327758 BQF327754:BQF327758 CAB327754:CAB327758 CJX327754:CJX327758 CTT327754:CTT327758 DDP327754:DDP327758 DNL327754:DNL327758 DXH327754:DXH327758 EHD327754:EHD327758 EQZ327754:EQZ327758 FAV327754:FAV327758 FKR327754:FKR327758 FUN327754:FUN327758 GEJ327754:GEJ327758 GOF327754:GOF327758 GYB327754:GYB327758 HHX327754:HHX327758 HRT327754:HRT327758 IBP327754:IBP327758 ILL327754:ILL327758 IVH327754:IVH327758 JFD327754:JFD327758 JOZ327754:JOZ327758 JYV327754:JYV327758 KIR327754:KIR327758 KSN327754:KSN327758 LCJ327754:LCJ327758 LMF327754:LMF327758 LWB327754:LWB327758 MFX327754:MFX327758 MPT327754:MPT327758 MZP327754:MZP327758 NJL327754:NJL327758 NTH327754:NTH327758 ODD327754:ODD327758 OMZ327754:OMZ327758 OWV327754:OWV327758 PGR327754:PGR327758 PQN327754:PQN327758 QAJ327754:QAJ327758 QKF327754:QKF327758 QUB327754:QUB327758 RDX327754:RDX327758 RNT327754:RNT327758 RXP327754:RXP327758 SHL327754:SHL327758 SRH327754:SRH327758 TBD327754:TBD327758 TKZ327754:TKZ327758 TUV327754:TUV327758 UER327754:UER327758 UON327754:UON327758 UYJ327754:UYJ327758 VIF327754:VIF327758 VSB327754:VSB327758 WBX327754:WBX327758 WLT327754:WLT327758 WVP327754:WVP327758 JD393290:JD393294 SZ393290:SZ393294 ACV393290:ACV393294 AMR393290:AMR393294 AWN393290:AWN393294 BGJ393290:BGJ393294 BQF393290:BQF393294 CAB393290:CAB393294 CJX393290:CJX393294 CTT393290:CTT393294 DDP393290:DDP393294 DNL393290:DNL393294 DXH393290:DXH393294 EHD393290:EHD393294 EQZ393290:EQZ393294 FAV393290:FAV393294 FKR393290:FKR393294 FUN393290:FUN393294 GEJ393290:GEJ393294 GOF393290:GOF393294 GYB393290:GYB393294 HHX393290:HHX393294 HRT393290:HRT393294 IBP393290:IBP393294 ILL393290:ILL393294 IVH393290:IVH393294 JFD393290:JFD393294 JOZ393290:JOZ393294 JYV393290:JYV393294 KIR393290:KIR393294 KSN393290:KSN393294 LCJ393290:LCJ393294 LMF393290:LMF393294 LWB393290:LWB393294 MFX393290:MFX393294 MPT393290:MPT393294 MZP393290:MZP393294 NJL393290:NJL393294 NTH393290:NTH393294 ODD393290:ODD393294 OMZ393290:OMZ393294 OWV393290:OWV393294 PGR393290:PGR393294 PQN393290:PQN393294 QAJ393290:QAJ393294 QKF393290:QKF393294 QUB393290:QUB393294 RDX393290:RDX393294 RNT393290:RNT393294 RXP393290:RXP393294 SHL393290:SHL393294 SRH393290:SRH393294 TBD393290:TBD393294 TKZ393290:TKZ393294 TUV393290:TUV393294 UER393290:UER393294 UON393290:UON393294 UYJ393290:UYJ393294 VIF393290:VIF393294 VSB393290:VSB393294 WBX393290:WBX393294 WLT393290:WLT393294 WVP393290:WVP393294 JD458826:JD458830 SZ458826:SZ458830 ACV458826:ACV458830 AMR458826:AMR458830 AWN458826:AWN458830 BGJ458826:BGJ458830 BQF458826:BQF458830 CAB458826:CAB458830 CJX458826:CJX458830 CTT458826:CTT458830 DDP458826:DDP458830 DNL458826:DNL458830 DXH458826:DXH458830 EHD458826:EHD458830 EQZ458826:EQZ458830 FAV458826:FAV458830 FKR458826:FKR458830 FUN458826:FUN458830 GEJ458826:GEJ458830 GOF458826:GOF458830 GYB458826:GYB458830 HHX458826:HHX458830 HRT458826:HRT458830 IBP458826:IBP458830 ILL458826:ILL458830 IVH458826:IVH458830 JFD458826:JFD458830 JOZ458826:JOZ458830 JYV458826:JYV458830 KIR458826:KIR458830 KSN458826:KSN458830 LCJ458826:LCJ458830 LMF458826:LMF458830 LWB458826:LWB458830 MFX458826:MFX458830 MPT458826:MPT458830 MZP458826:MZP458830 NJL458826:NJL458830 NTH458826:NTH458830 ODD458826:ODD458830 OMZ458826:OMZ458830 OWV458826:OWV458830 PGR458826:PGR458830 PQN458826:PQN458830 QAJ458826:QAJ458830 QKF458826:QKF458830 QUB458826:QUB458830 RDX458826:RDX458830 RNT458826:RNT458830 RXP458826:RXP458830 SHL458826:SHL458830 SRH458826:SRH458830 TBD458826:TBD458830 TKZ458826:TKZ458830 TUV458826:TUV458830 UER458826:UER458830 UON458826:UON458830 UYJ458826:UYJ458830 VIF458826:VIF458830 VSB458826:VSB458830 WBX458826:WBX458830 WLT458826:WLT458830 WVP458826:WVP458830 JD524362:JD524366 SZ524362:SZ524366 ACV524362:ACV524366 AMR524362:AMR524366 AWN524362:AWN524366 BGJ524362:BGJ524366 BQF524362:BQF524366 CAB524362:CAB524366 CJX524362:CJX524366 CTT524362:CTT524366 DDP524362:DDP524366 DNL524362:DNL524366 DXH524362:DXH524366 EHD524362:EHD524366 EQZ524362:EQZ524366 FAV524362:FAV524366 FKR524362:FKR524366 FUN524362:FUN524366 GEJ524362:GEJ524366 GOF524362:GOF524366 GYB524362:GYB524366 HHX524362:HHX524366 HRT524362:HRT524366 IBP524362:IBP524366 ILL524362:ILL524366 IVH524362:IVH524366 JFD524362:JFD524366 JOZ524362:JOZ524366 JYV524362:JYV524366 KIR524362:KIR524366 KSN524362:KSN524366 LCJ524362:LCJ524366 LMF524362:LMF524366 LWB524362:LWB524366 MFX524362:MFX524366 MPT524362:MPT524366 MZP524362:MZP524366 NJL524362:NJL524366 NTH524362:NTH524366 ODD524362:ODD524366 OMZ524362:OMZ524366 OWV524362:OWV524366 PGR524362:PGR524366 PQN524362:PQN524366 QAJ524362:QAJ524366 QKF524362:QKF524366 QUB524362:QUB524366 RDX524362:RDX524366 RNT524362:RNT524366 RXP524362:RXP524366 SHL524362:SHL524366 SRH524362:SRH524366 TBD524362:TBD524366 TKZ524362:TKZ524366 TUV524362:TUV524366 UER524362:UER524366 UON524362:UON524366 UYJ524362:UYJ524366 VIF524362:VIF524366 VSB524362:VSB524366 WBX524362:WBX524366 WLT524362:WLT524366 WVP524362:WVP524366 JD589898:JD589902 SZ589898:SZ589902 ACV589898:ACV589902 AMR589898:AMR589902 AWN589898:AWN589902 BGJ589898:BGJ589902 BQF589898:BQF589902 CAB589898:CAB589902 CJX589898:CJX589902 CTT589898:CTT589902 DDP589898:DDP589902 DNL589898:DNL589902 DXH589898:DXH589902 EHD589898:EHD589902 EQZ589898:EQZ589902 FAV589898:FAV589902 FKR589898:FKR589902 FUN589898:FUN589902 GEJ589898:GEJ589902 GOF589898:GOF589902 GYB589898:GYB589902 HHX589898:HHX589902 HRT589898:HRT589902 IBP589898:IBP589902 ILL589898:ILL589902 IVH589898:IVH589902 JFD589898:JFD589902 JOZ589898:JOZ589902 JYV589898:JYV589902 KIR589898:KIR589902 KSN589898:KSN589902 LCJ589898:LCJ589902 LMF589898:LMF589902 LWB589898:LWB589902 MFX589898:MFX589902 MPT589898:MPT589902 MZP589898:MZP589902 NJL589898:NJL589902 NTH589898:NTH589902 ODD589898:ODD589902 OMZ589898:OMZ589902 OWV589898:OWV589902 PGR589898:PGR589902 PQN589898:PQN589902 QAJ589898:QAJ589902 QKF589898:QKF589902 QUB589898:QUB589902 RDX589898:RDX589902 RNT589898:RNT589902 RXP589898:RXP589902 SHL589898:SHL589902 SRH589898:SRH589902 TBD589898:TBD589902 TKZ589898:TKZ589902 TUV589898:TUV589902 UER589898:UER589902 UON589898:UON589902 UYJ589898:UYJ589902 VIF589898:VIF589902 VSB589898:VSB589902 WBX589898:WBX589902 WLT589898:WLT589902 WVP589898:WVP589902 JD655434:JD655438 SZ655434:SZ655438 ACV655434:ACV655438 AMR655434:AMR655438 AWN655434:AWN655438 BGJ655434:BGJ655438 BQF655434:BQF655438 CAB655434:CAB655438 CJX655434:CJX655438 CTT655434:CTT655438 DDP655434:DDP655438 DNL655434:DNL655438 DXH655434:DXH655438 EHD655434:EHD655438 EQZ655434:EQZ655438 FAV655434:FAV655438 FKR655434:FKR655438 FUN655434:FUN655438 GEJ655434:GEJ655438 GOF655434:GOF655438 GYB655434:GYB655438 HHX655434:HHX655438 HRT655434:HRT655438 IBP655434:IBP655438 ILL655434:ILL655438 IVH655434:IVH655438 JFD655434:JFD655438 JOZ655434:JOZ655438 JYV655434:JYV655438 KIR655434:KIR655438 KSN655434:KSN655438 LCJ655434:LCJ655438 LMF655434:LMF655438 LWB655434:LWB655438 MFX655434:MFX655438 MPT655434:MPT655438 MZP655434:MZP655438 NJL655434:NJL655438 NTH655434:NTH655438 ODD655434:ODD655438 OMZ655434:OMZ655438 OWV655434:OWV655438 PGR655434:PGR655438 PQN655434:PQN655438 QAJ655434:QAJ655438 QKF655434:QKF655438 QUB655434:QUB655438 RDX655434:RDX655438 RNT655434:RNT655438 RXP655434:RXP655438 SHL655434:SHL655438 SRH655434:SRH655438 TBD655434:TBD655438 TKZ655434:TKZ655438 TUV655434:TUV655438 UER655434:UER655438 UON655434:UON655438 UYJ655434:UYJ655438 VIF655434:VIF655438 VSB655434:VSB655438 WBX655434:WBX655438 WLT655434:WLT655438 WVP655434:WVP655438 JD720970:JD720974 SZ720970:SZ720974 ACV720970:ACV720974 AMR720970:AMR720974 AWN720970:AWN720974 BGJ720970:BGJ720974 BQF720970:BQF720974 CAB720970:CAB720974 CJX720970:CJX720974 CTT720970:CTT720974 DDP720970:DDP720974 DNL720970:DNL720974 DXH720970:DXH720974 EHD720970:EHD720974 EQZ720970:EQZ720974 FAV720970:FAV720974 FKR720970:FKR720974 FUN720970:FUN720974 GEJ720970:GEJ720974 GOF720970:GOF720974 GYB720970:GYB720974 HHX720970:HHX720974 HRT720970:HRT720974 IBP720970:IBP720974 ILL720970:ILL720974 IVH720970:IVH720974 JFD720970:JFD720974 JOZ720970:JOZ720974 JYV720970:JYV720974 KIR720970:KIR720974 KSN720970:KSN720974 LCJ720970:LCJ720974 LMF720970:LMF720974 LWB720970:LWB720974 MFX720970:MFX720974 MPT720970:MPT720974 MZP720970:MZP720974 NJL720970:NJL720974 NTH720970:NTH720974 ODD720970:ODD720974 OMZ720970:OMZ720974 OWV720970:OWV720974 PGR720970:PGR720974 PQN720970:PQN720974 QAJ720970:QAJ720974 QKF720970:QKF720974 QUB720970:QUB720974 RDX720970:RDX720974 RNT720970:RNT720974 RXP720970:RXP720974 SHL720970:SHL720974 SRH720970:SRH720974 TBD720970:TBD720974 TKZ720970:TKZ720974 TUV720970:TUV720974 UER720970:UER720974 UON720970:UON720974 UYJ720970:UYJ720974 VIF720970:VIF720974 VSB720970:VSB720974 WBX720970:WBX720974 WLT720970:WLT720974 WVP720970:WVP720974 JD786506:JD786510 SZ786506:SZ786510 ACV786506:ACV786510 AMR786506:AMR786510 AWN786506:AWN786510 BGJ786506:BGJ786510 BQF786506:BQF786510 CAB786506:CAB786510 CJX786506:CJX786510 CTT786506:CTT786510 DDP786506:DDP786510 DNL786506:DNL786510 DXH786506:DXH786510 EHD786506:EHD786510 EQZ786506:EQZ786510 FAV786506:FAV786510 FKR786506:FKR786510 FUN786506:FUN786510 GEJ786506:GEJ786510 GOF786506:GOF786510 GYB786506:GYB786510 HHX786506:HHX786510 HRT786506:HRT786510 IBP786506:IBP786510 ILL786506:ILL786510 IVH786506:IVH786510 JFD786506:JFD786510 JOZ786506:JOZ786510 JYV786506:JYV786510 KIR786506:KIR786510 KSN786506:KSN786510 LCJ786506:LCJ786510 LMF786506:LMF786510 LWB786506:LWB786510 MFX786506:MFX786510 MPT786506:MPT786510 MZP786506:MZP786510 NJL786506:NJL786510 NTH786506:NTH786510 ODD786506:ODD786510 OMZ786506:OMZ786510 OWV786506:OWV786510 PGR786506:PGR786510 PQN786506:PQN786510 QAJ786506:QAJ786510 QKF786506:QKF786510 QUB786506:QUB786510 RDX786506:RDX786510 RNT786506:RNT786510 RXP786506:RXP786510 SHL786506:SHL786510 SRH786506:SRH786510 TBD786506:TBD786510 TKZ786506:TKZ786510 TUV786506:TUV786510 UER786506:UER786510 UON786506:UON786510 UYJ786506:UYJ786510 VIF786506:VIF786510 VSB786506:VSB786510 WBX786506:WBX786510 WLT786506:WLT786510 WVP786506:WVP786510 JD852042:JD852046 SZ852042:SZ852046 ACV852042:ACV852046 AMR852042:AMR852046 AWN852042:AWN852046 BGJ852042:BGJ852046 BQF852042:BQF852046 CAB852042:CAB852046 CJX852042:CJX852046 CTT852042:CTT852046 DDP852042:DDP852046 DNL852042:DNL852046 DXH852042:DXH852046 EHD852042:EHD852046 EQZ852042:EQZ852046 FAV852042:FAV852046 FKR852042:FKR852046 FUN852042:FUN852046 GEJ852042:GEJ852046 GOF852042:GOF852046 GYB852042:GYB852046 HHX852042:HHX852046 HRT852042:HRT852046 IBP852042:IBP852046 ILL852042:ILL852046 IVH852042:IVH852046 JFD852042:JFD852046 JOZ852042:JOZ852046 JYV852042:JYV852046 KIR852042:KIR852046 KSN852042:KSN852046 LCJ852042:LCJ852046 LMF852042:LMF852046 LWB852042:LWB852046 MFX852042:MFX852046 MPT852042:MPT852046 MZP852042:MZP852046 NJL852042:NJL852046 NTH852042:NTH852046 ODD852042:ODD852046 OMZ852042:OMZ852046 OWV852042:OWV852046 PGR852042:PGR852046 PQN852042:PQN852046 QAJ852042:QAJ852046 QKF852042:QKF852046 QUB852042:QUB852046 RDX852042:RDX852046 RNT852042:RNT852046 RXP852042:RXP852046 SHL852042:SHL852046 SRH852042:SRH852046 TBD852042:TBD852046 TKZ852042:TKZ852046 TUV852042:TUV852046 UER852042:UER852046 UON852042:UON852046 UYJ852042:UYJ852046 VIF852042:VIF852046 VSB852042:VSB852046 WBX852042:WBX852046 WLT852042:WLT852046 WVP852042:WVP852046 JD917578:JD917582 SZ917578:SZ917582 ACV917578:ACV917582 AMR917578:AMR917582 AWN917578:AWN917582 BGJ917578:BGJ917582 BQF917578:BQF917582 CAB917578:CAB917582 CJX917578:CJX917582 CTT917578:CTT917582 DDP917578:DDP917582 DNL917578:DNL917582 DXH917578:DXH917582 EHD917578:EHD917582 EQZ917578:EQZ917582 FAV917578:FAV917582 FKR917578:FKR917582 FUN917578:FUN917582 GEJ917578:GEJ917582 GOF917578:GOF917582 GYB917578:GYB917582 HHX917578:HHX917582 HRT917578:HRT917582 IBP917578:IBP917582 ILL917578:ILL917582 IVH917578:IVH917582 JFD917578:JFD917582 JOZ917578:JOZ917582 JYV917578:JYV917582 KIR917578:KIR917582 KSN917578:KSN917582 LCJ917578:LCJ917582 LMF917578:LMF917582 LWB917578:LWB917582 MFX917578:MFX917582 MPT917578:MPT917582 MZP917578:MZP917582 NJL917578:NJL917582 NTH917578:NTH917582 ODD917578:ODD917582 OMZ917578:OMZ917582 OWV917578:OWV917582 PGR917578:PGR917582 PQN917578:PQN917582 QAJ917578:QAJ917582 QKF917578:QKF917582 QUB917578:QUB917582 RDX917578:RDX917582 RNT917578:RNT917582 RXP917578:RXP917582 SHL917578:SHL917582 SRH917578:SRH917582 TBD917578:TBD917582 TKZ917578:TKZ917582 TUV917578:TUV917582 UER917578:UER917582 UON917578:UON917582 UYJ917578:UYJ917582 VIF917578:VIF917582 VSB917578:VSB917582 WBX917578:WBX917582 WLT917578:WLT917582 WVP917578:WVP917582 JD983114:JD983118 SZ983114:SZ983118 ACV983114:ACV983118 AMR983114:AMR983118 AWN983114:AWN983118 BGJ983114:BGJ983118 BQF983114:BQF983118 CAB983114:CAB983118 CJX983114:CJX983118 CTT983114:CTT983118 DDP983114:DDP983118 DNL983114:DNL983118 DXH983114:DXH983118 EHD983114:EHD983118 EQZ983114:EQZ983118 FAV983114:FAV983118 FKR983114:FKR983118 FUN983114:FUN983118 GEJ983114:GEJ983118 GOF983114:GOF983118 GYB983114:GYB983118 HHX983114:HHX983118 HRT983114:HRT983118 IBP983114:IBP983118 ILL983114:ILL983118 IVH983114:IVH983118 JFD983114:JFD983118 JOZ983114:JOZ983118 JYV983114:JYV983118 KIR983114:KIR983118 KSN983114:KSN983118 LCJ983114:LCJ983118 LMF983114:LMF983118 LWB983114:LWB983118 MFX983114:MFX983118 MPT983114:MPT983118 MZP983114:MZP983118 NJL983114:NJL983118 NTH983114:NTH983118 ODD983114:ODD983118 OMZ983114:OMZ983118 OWV983114:OWV983118 PGR983114:PGR983118 PQN983114:PQN983118 QAJ983114:QAJ983118 QKF983114:QKF983118 QUB983114:QUB983118 RDX983114:RDX983118 RNT983114:RNT983118 RXP983114:RXP983118 SHL983114:SHL983118 SRH983114:SRH983118 TBD983114:TBD983118 TKZ983114:TKZ983118 TUV983114:TUV983118 UER983114:UER983118 UON983114:UON983118 UYJ983114:UYJ983118 VIF983114:VIF983118 VSB983114:VSB983118 WBX983114:WBX983118 WLT983114:WLT983118 ACV6:ACV29 AMR6:AMR29 AWN6:AWN29 BGJ6:BGJ29 BQF6:BQF29 CAB6:CAB29 CJX6:CJX29 CTT6:CTT29 DDP6:DDP29 DNL6:DNL29 DXH6:DXH29 EHD6:EHD29 EQZ6:EQZ29 FAV6:FAV29 FKR6:FKR29 FUN6:FUN29 GEJ6:GEJ29 GOF6:GOF29 GYB6:GYB29 HHX6:HHX29 HRT6:HRT29 IBP6:IBP29 ILL6:ILL29 IVH6:IVH29 JFD6:JFD29 JOZ6:JOZ29 JYV6:JYV29 KIR6:KIR29 KSN6:KSN29 LCJ6:LCJ29 LMF6:LMF29 LWB6:LWB29 MFX6:MFX29 MPT6:MPT29 MZP6:MZP29 NJL6:NJL29 NTH6:NTH29 ODD6:ODD29 OMZ6:OMZ29 OWV6:OWV29 PGR6:PGR29 PQN6:PQN29 QAJ6:QAJ29 QKF6:QKF29 QUB6:QUB29 RDX6:RDX29 RNT6:RNT29 RXP6:RXP29 SHL6:SHL29 SRH6:SRH29 TBD6:TBD29 TKZ6:TKZ29 TUV6:TUV29 UER6:UER29 UON6:UON29 UYJ6:UYJ29 VIF6:VIF29 VSB6:VSB29 WBX6:WBX29 WLT6:WLT29 WVP6:WVP29 SZ6:SZ29 JD6:JD29" xr:uid="{00000000-0002-0000-0000-000004000000}"/>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A57"/>
  <sheetViews>
    <sheetView zoomScale="85" zoomScaleNormal="85" workbookViewId="0">
      <selection activeCell="DC31" sqref="DC31"/>
    </sheetView>
  </sheetViews>
  <sheetFormatPr baseColWidth="10" defaultRowHeight="15" x14ac:dyDescent="0.25"/>
  <cols>
    <col min="1" max="1" width="67.85546875" bestFit="1" customWidth="1"/>
    <col min="2" max="2" width="8.28515625" customWidth="1"/>
    <col min="3" max="3" width="14" hidden="1" customWidth="1"/>
    <col min="4" max="4" width="13.5703125" hidden="1" customWidth="1"/>
    <col min="5" max="5" width="16.140625" hidden="1" customWidth="1"/>
    <col min="6" max="6" width="13.140625" hidden="1" customWidth="1"/>
    <col min="7" max="7" width="13.5703125" hidden="1" customWidth="1"/>
    <col min="8" max="8" width="16.42578125" hidden="1" customWidth="1"/>
    <col min="9" max="9" width="13.5703125" hidden="1" customWidth="1"/>
    <col min="10" max="10" width="12.5703125" hidden="1" customWidth="1"/>
    <col min="11" max="11" width="13.140625" hidden="1" customWidth="1"/>
    <col min="12" max="13" width="13.5703125" hidden="1" customWidth="1"/>
    <col min="14" max="14" width="17.140625" hidden="1" customWidth="1"/>
    <col min="15" max="15" width="14.5703125" hidden="1" customWidth="1"/>
    <col min="16" max="17" width="12.5703125" hidden="1" customWidth="1"/>
    <col min="18" max="18" width="14.42578125" hidden="1" customWidth="1"/>
    <col min="19" max="19" width="13.7109375" hidden="1" customWidth="1"/>
    <col min="20" max="20" width="13.140625" hidden="1" customWidth="1"/>
    <col min="21" max="21" width="14.140625" hidden="1" customWidth="1"/>
    <col min="22" max="23" width="13.140625" hidden="1" customWidth="1"/>
    <col min="24" max="24" width="13.5703125" hidden="1" customWidth="1"/>
    <col min="25" max="25" width="14.28515625" hidden="1" customWidth="1"/>
    <col min="26" max="26" width="13.140625" hidden="1" customWidth="1"/>
    <col min="27" max="27" width="12.85546875" hidden="1" customWidth="1"/>
    <col min="28" max="28" width="18.42578125" hidden="1" customWidth="1"/>
    <col min="29" max="29" width="13.140625" hidden="1" customWidth="1"/>
    <col min="30" max="30" width="13.5703125" hidden="1" customWidth="1"/>
    <col min="31" max="31" width="13.140625" hidden="1" customWidth="1"/>
    <col min="32" max="32" width="12.5703125" hidden="1" customWidth="1"/>
    <col min="33" max="33" width="13.5703125" hidden="1" customWidth="1"/>
    <col min="34" max="34" width="14.42578125" hidden="1" customWidth="1"/>
    <col min="35" max="35" width="13.5703125" hidden="1" customWidth="1"/>
    <col min="36" max="37" width="12.5703125" hidden="1" customWidth="1"/>
    <col min="38" max="38" width="13.5703125" hidden="1" customWidth="1"/>
    <col min="39" max="41" width="13.140625" hidden="1" customWidth="1"/>
    <col min="42" max="42" width="18.140625" hidden="1" customWidth="1"/>
    <col min="43" max="43" width="12.5703125" hidden="1" customWidth="1"/>
    <col min="44" max="44" width="19" hidden="1" customWidth="1"/>
    <col min="45" max="45" width="15.7109375" hidden="1" customWidth="1"/>
    <col min="46" max="46" width="14.5703125" hidden="1" customWidth="1"/>
    <col min="47" max="104" width="16.85546875" hidden="1" customWidth="1"/>
    <col min="105" max="105" width="31" customWidth="1"/>
  </cols>
  <sheetData>
    <row r="1" spans="1:105" ht="30" x14ac:dyDescent="0.25">
      <c r="A1" s="259" t="s">
        <v>0</v>
      </c>
      <c r="B1" s="260"/>
      <c r="C1" s="12" t="s">
        <v>119</v>
      </c>
      <c r="D1" s="12" t="s">
        <v>1</v>
      </c>
      <c r="E1" s="12" t="s">
        <v>2</v>
      </c>
      <c r="F1" s="12" t="s">
        <v>3</v>
      </c>
      <c r="G1" s="12" t="s">
        <v>4</v>
      </c>
      <c r="H1" s="12" t="s">
        <v>5</v>
      </c>
      <c r="I1" s="12" t="s">
        <v>6</v>
      </c>
      <c r="J1" s="12" t="s">
        <v>7</v>
      </c>
      <c r="K1" s="12" t="s">
        <v>8</v>
      </c>
      <c r="L1" s="12" t="s">
        <v>9</v>
      </c>
      <c r="M1" s="12" t="s">
        <v>10</v>
      </c>
      <c r="N1" s="12" t="s">
        <v>11</v>
      </c>
      <c r="O1" s="12" t="s">
        <v>12</v>
      </c>
      <c r="P1" s="12" t="s">
        <v>13</v>
      </c>
      <c r="Q1" s="12" t="s">
        <v>14</v>
      </c>
      <c r="R1" s="12" t="s">
        <v>15</v>
      </c>
      <c r="S1" s="12" t="s">
        <v>16</v>
      </c>
      <c r="T1" s="12" t="s">
        <v>17</v>
      </c>
      <c r="U1" s="12" t="s">
        <v>18</v>
      </c>
      <c r="V1" s="12" t="s">
        <v>19</v>
      </c>
      <c r="W1" s="12" t="s">
        <v>20</v>
      </c>
      <c r="X1" s="12" t="s">
        <v>21</v>
      </c>
      <c r="Y1" s="12" t="s">
        <v>22</v>
      </c>
      <c r="Z1" s="12" t="s">
        <v>23</v>
      </c>
      <c r="AA1" s="12" t="s">
        <v>24</v>
      </c>
      <c r="AB1" s="12" t="s">
        <v>25</v>
      </c>
      <c r="AC1" s="12" t="s">
        <v>26</v>
      </c>
      <c r="AD1" s="12" t="s">
        <v>27</v>
      </c>
      <c r="AE1" s="12" t="s">
        <v>28</v>
      </c>
      <c r="AF1" s="12" t="s">
        <v>29</v>
      </c>
      <c r="AG1" s="12" t="s">
        <v>30</v>
      </c>
      <c r="AH1" s="12" t="s">
        <v>31</v>
      </c>
      <c r="AI1" s="12" t="s">
        <v>32</v>
      </c>
      <c r="AJ1" s="12" t="s">
        <v>33</v>
      </c>
      <c r="AK1" s="12" t="s">
        <v>34</v>
      </c>
      <c r="AL1" s="12" t="s">
        <v>35</v>
      </c>
      <c r="AM1" s="12" t="s">
        <v>36</v>
      </c>
      <c r="AN1" s="12" t="s">
        <v>37</v>
      </c>
      <c r="AO1" s="12" t="s">
        <v>38</v>
      </c>
      <c r="AP1" s="12" t="s">
        <v>39</v>
      </c>
      <c r="AQ1" s="12" t="s">
        <v>40</v>
      </c>
      <c r="AR1" s="12" t="s">
        <v>182</v>
      </c>
      <c r="AS1" s="12" t="s">
        <v>41</v>
      </c>
      <c r="AT1" s="12" t="s">
        <v>42</v>
      </c>
      <c r="AU1" s="12" t="s">
        <v>43</v>
      </c>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row>
    <row r="2" spans="1:105" x14ac:dyDescent="0.25">
      <c r="A2" s="259" t="s">
        <v>118</v>
      </c>
      <c r="B2" s="260"/>
      <c r="C2" s="13">
        <v>14601370</v>
      </c>
      <c r="D2" s="13">
        <v>51277759</v>
      </c>
      <c r="E2" s="13">
        <v>0</v>
      </c>
      <c r="F2" s="13">
        <v>0</v>
      </c>
      <c r="G2" s="13">
        <v>5226622</v>
      </c>
      <c r="H2" s="13">
        <v>2648587</v>
      </c>
      <c r="I2" s="13">
        <v>1257454</v>
      </c>
      <c r="J2" s="13">
        <v>908739</v>
      </c>
      <c r="K2" s="13">
        <v>0</v>
      </c>
      <c r="L2" s="13">
        <v>0</v>
      </c>
      <c r="M2" s="13">
        <v>36812</v>
      </c>
      <c r="N2" s="13">
        <v>0</v>
      </c>
      <c r="O2" s="13">
        <v>14401989</v>
      </c>
      <c r="P2" s="13">
        <v>0</v>
      </c>
      <c r="Q2" s="13">
        <v>219362</v>
      </c>
      <c r="R2" s="13">
        <v>35567824</v>
      </c>
      <c r="S2" s="13">
        <v>15656218</v>
      </c>
      <c r="T2" s="13">
        <v>2159315</v>
      </c>
      <c r="U2" s="13">
        <v>3962246</v>
      </c>
      <c r="V2" s="13">
        <v>5813087</v>
      </c>
      <c r="W2" s="13">
        <v>3915351</v>
      </c>
      <c r="X2" s="13">
        <v>7162590</v>
      </c>
      <c r="Y2" s="13">
        <v>107480</v>
      </c>
      <c r="Z2" s="13">
        <v>4454609</v>
      </c>
      <c r="AA2" s="13">
        <v>2568107</v>
      </c>
      <c r="AB2" s="13">
        <v>0</v>
      </c>
      <c r="AC2" s="13">
        <v>2195073</v>
      </c>
      <c r="AD2" s="13">
        <v>6814995</v>
      </c>
      <c r="AE2" s="13">
        <v>3691824</v>
      </c>
      <c r="AF2" s="13">
        <v>2465239</v>
      </c>
      <c r="AG2" s="13">
        <v>28459182</v>
      </c>
      <c r="AH2" s="13">
        <v>27054932</v>
      </c>
      <c r="AI2" s="13">
        <v>10322835</v>
      </c>
      <c r="AJ2" s="13">
        <v>246799</v>
      </c>
      <c r="AK2" s="13">
        <v>32210</v>
      </c>
      <c r="AL2" s="13">
        <v>5329036</v>
      </c>
      <c r="AM2" s="13">
        <v>0</v>
      </c>
      <c r="AN2" s="13">
        <v>184452</v>
      </c>
      <c r="AO2" s="13">
        <v>1399846</v>
      </c>
      <c r="AP2" s="13">
        <v>254932</v>
      </c>
      <c r="AQ2" s="13">
        <v>1003085</v>
      </c>
      <c r="AR2" s="13">
        <v>0</v>
      </c>
      <c r="AS2" s="13">
        <v>27063610</v>
      </c>
      <c r="AT2" s="13">
        <v>16021553</v>
      </c>
      <c r="AU2" s="13">
        <f>343351476+234906709</f>
        <v>578258185</v>
      </c>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row>
    <row r="3" spans="1:105" x14ac:dyDescent="0.25">
      <c r="A3" s="259" t="s">
        <v>120</v>
      </c>
      <c r="B3" s="260"/>
      <c r="C3" s="13" t="e">
        <f>C2-#REF!</f>
        <v>#REF!</v>
      </c>
      <c r="D3" s="13" t="e">
        <f>D2-#REF!</f>
        <v>#REF!</v>
      </c>
      <c r="E3" s="13" t="e">
        <f>E2-#REF!</f>
        <v>#REF!</v>
      </c>
      <c r="F3" s="13" t="e">
        <f>F2-#REF!</f>
        <v>#REF!</v>
      </c>
      <c r="G3" s="13" t="e">
        <f>G2-#REF!</f>
        <v>#REF!</v>
      </c>
      <c r="H3" s="13" t="e">
        <f>H2-#REF!</f>
        <v>#REF!</v>
      </c>
      <c r="I3" s="13" t="e">
        <f>I2-#REF!</f>
        <v>#REF!</v>
      </c>
      <c r="J3" s="13" t="e">
        <f>J2-#REF!</f>
        <v>#REF!</v>
      </c>
      <c r="K3" s="13" t="e">
        <f>K2-#REF!</f>
        <v>#REF!</v>
      </c>
      <c r="L3" s="13" t="e">
        <f>L2-#REF!</f>
        <v>#REF!</v>
      </c>
      <c r="M3" s="13" t="e">
        <f>M2-#REF!</f>
        <v>#REF!</v>
      </c>
      <c r="N3" s="13" t="e">
        <f>N2-#REF!</f>
        <v>#REF!</v>
      </c>
      <c r="O3" s="13" t="e">
        <f>O2-#REF!</f>
        <v>#REF!</v>
      </c>
      <c r="P3" s="13" t="e">
        <f>P2-#REF!</f>
        <v>#REF!</v>
      </c>
      <c r="Q3" s="13" t="e">
        <f>Q2-#REF!</f>
        <v>#REF!</v>
      </c>
      <c r="R3" s="13" t="e">
        <f>R2-#REF!</f>
        <v>#REF!</v>
      </c>
      <c r="S3" s="13" t="e">
        <f>S2-#REF!</f>
        <v>#REF!</v>
      </c>
      <c r="T3" s="13" t="e">
        <f>T2-#REF!</f>
        <v>#REF!</v>
      </c>
      <c r="U3" s="13" t="e">
        <f>U2-#REF!</f>
        <v>#REF!</v>
      </c>
      <c r="V3" s="13" t="e">
        <f>V2-#REF!</f>
        <v>#REF!</v>
      </c>
      <c r="W3" s="13" t="e">
        <f>W2-#REF!</f>
        <v>#REF!</v>
      </c>
      <c r="X3" s="13" t="e">
        <f>X2-#REF!</f>
        <v>#REF!</v>
      </c>
      <c r="Y3" s="13" t="e">
        <f>Y2-#REF!</f>
        <v>#REF!</v>
      </c>
      <c r="Z3" s="13" t="e">
        <f>Z2-#REF!</f>
        <v>#REF!</v>
      </c>
      <c r="AA3" s="13" t="e">
        <f>AA2-#REF!</f>
        <v>#REF!</v>
      </c>
      <c r="AB3" s="13" t="e">
        <f>AB2-#REF!</f>
        <v>#REF!</v>
      </c>
      <c r="AC3" s="13" t="e">
        <f>AC2-#REF!</f>
        <v>#REF!</v>
      </c>
      <c r="AD3" s="13" t="e">
        <f>AD2-#REF!</f>
        <v>#REF!</v>
      </c>
      <c r="AE3" s="13" t="e">
        <f>AE2-#REF!</f>
        <v>#REF!</v>
      </c>
      <c r="AF3" s="13" t="e">
        <f>AF2-#REF!</f>
        <v>#REF!</v>
      </c>
      <c r="AG3" s="13" t="e">
        <f>AG2-#REF!</f>
        <v>#REF!</v>
      </c>
      <c r="AH3" s="13" t="e">
        <f>AH2-#REF!</f>
        <v>#REF!</v>
      </c>
      <c r="AI3" s="13" t="e">
        <f>AI2-#REF!</f>
        <v>#REF!</v>
      </c>
      <c r="AJ3" s="13" t="e">
        <f>AJ2-#REF!</f>
        <v>#REF!</v>
      </c>
      <c r="AK3" s="13" t="e">
        <f>AK2-#REF!</f>
        <v>#REF!</v>
      </c>
      <c r="AL3" s="13" t="e">
        <f>AL2-#REF!</f>
        <v>#REF!</v>
      </c>
      <c r="AM3" s="13" t="e">
        <f>AM2-#REF!</f>
        <v>#REF!</v>
      </c>
      <c r="AN3" s="13" t="e">
        <f>AN2-#REF!</f>
        <v>#REF!</v>
      </c>
      <c r="AO3" s="13" t="e">
        <f>AO2-#REF!</f>
        <v>#REF!</v>
      </c>
      <c r="AP3" s="13" t="e">
        <f>AP2-#REF!</f>
        <v>#REF!</v>
      </c>
      <c r="AQ3" s="13" t="e">
        <f>AQ2-#REF!</f>
        <v>#REF!</v>
      </c>
      <c r="AR3" s="13" t="e">
        <f>AR2-#REF!</f>
        <v>#REF!</v>
      </c>
      <c r="AS3" s="13" t="e">
        <f>AS2-#REF!</f>
        <v>#REF!</v>
      </c>
      <c r="AT3" s="13" t="e">
        <f>AT2-#REF!</f>
        <v>#REF!</v>
      </c>
      <c r="AU3" s="13" t="e">
        <f>AU2-#REF!</f>
        <v>#REF!</v>
      </c>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row>
    <row r="4" spans="1:105" ht="178.5" customHeight="1" x14ac:dyDescent="0.25">
      <c r="A4" s="4" t="s">
        <v>44</v>
      </c>
      <c r="B4" s="3"/>
      <c r="C4" s="15" t="s">
        <v>47</v>
      </c>
      <c r="D4" s="16" t="s">
        <v>121</v>
      </c>
      <c r="E4" s="16" t="s">
        <v>122</v>
      </c>
      <c r="F4" s="16" t="s">
        <v>48</v>
      </c>
      <c r="G4" s="16" t="s">
        <v>49</v>
      </c>
      <c r="H4" s="16" t="s">
        <v>50</v>
      </c>
      <c r="I4" s="16" t="s">
        <v>51</v>
      </c>
      <c r="J4" s="16" t="s">
        <v>123</v>
      </c>
      <c r="K4" s="16" t="s">
        <v>52</v>
      </c>
      <c r="L4" s="16" t="s">
        <v>53</v>
      </c>
      <c r="M4" s="16" t="s">
        <v>54</v>
      </c>
      <c r="N4" s="16" t="s">
        <v>55</v>
      </c>
      <c r="O4" s="16" t="s">
        <v>56</v>
      </c>
      <c r="P4" s="16" t="s">
        <v>124</v>
      </c>
      <c r="Q4" s="16" t="s">
        <v>125</v>
      </c>
      <c r="R4" s="16" t="s">
        <v>57</v>
      </c>
      <c r="S4" s="16" t="s">
        <v>58</v>
      </c>
      <c r="T4" s="16" t="s">
        <v>59</v>
      </c>
      <c r="U4" s="16" t="s">
        <v>60</v>
      </c>
      <c r="V4" s="16" t="s">
        <v>61</v>
      </c>
      <c r="W4" s="16" t="s">
        <v>62</v>
      </c>
      <c r="X4" s="16" t="s">
        <v>126</v>
      </c>
      <c r="Y4" s="16" t="s">
        <v>63</v>
      </c>
      <c r="Z4" s="16" t="s">
        <v>64</v>
      </c>
      <c r="AA4" s="16" t="s">
        <v>65</v>
      </c>
      <c r="AB4" s="16" t="s">
        <v>66</v>
      </c>
      <c r="AC4" s="16" t="s">
        <v>67</v>
      </c>
      <c r="AD4" s="16" t="s">
        <v>68</v>
      </c>
      <c r="AE4" s="16" t="s">
        <v>69</v>
      </c>
      <c r="AF4" s="16" t="s">
        <v>127</v>
      </c>
      <c r="AG4" s="16" t="s">
        <v>70</v>
      </c>
      <c r="AH4" s="17" t="s">
        <v>71</v>
      </c>
      <c r="AI4" s="16" t="s">
        <v>72</v>
      </c>
      <c r="AJ4" s="16" t="s">
        <v>73</v>
      </c>
      <c r="AK4" s="16" t="s">
        <v>74</v>
      </c>
      <c r="AL4" s="16" t="s">
        <v>75</v>
      </c>
      <c r="AM4" s="16" t="s">
        <v>76</v>
      </c>
      <c r="AN4" s="16" t="s">
        <v>128</v>
      </c>
      <c r="AO4" s="16" t="s">
        <v>77</v>
      </c>
      <c r="AP4" s="16" t="s">
        <v>129</v>
      </c>
      <c r="AQ4" s="16" t="s">
        <v>78</v>
      </c>
      <c r="AR4" s="16" t="s">
        <v>130</v>
      </c>
      <c r="AS4" s="16" t="s">
        <v>79</v>
      </c>
      <c r="AT4" s="16" t="s">
        <v>80</v>
      </c>
      <c r="AU4" s="16" t="s">
        <v>81</v>
      </c>
      <c r="AV4" s="16" t="s">
        <v>82</v>
      </c>
      <c r="AW4" s="16" t="s">
        <v>83</v>
      </c>
      <c r="AX4" s="16" t="s">
        <v>84</v>
      </c>
      <c r="AY4" s="16" t="s">
        <v>85</v>
      </c>
      <c r="AZ4" s="16" t="s">
        <v>131</v>
      </c>
      <c r="BA4" s="16" t="s">
        <v>132</v>
      </c>
      <c r="BB4" s="16" t="s">
        <v>86</v>
      </c>
      <c r="BC4" s="16" t="s">
        <v>87</v>
      </c>
      <c r="BD4" s="16" t="s">
        <v>133</v>
      </c>
      <c r="BE4" s="16" t="s">
        <v>88</v>
      </c>
      <c r="BF4" s="16" t="s">
        <v>89</v>
      </c>
      <c r="BG4" s="16" t="s">
        <v>90</v>
      </c>
      <c r="BH4" s="16" t="s">
        <v>91</v>
      </c>
      <c r="BI4" s="16" t="s">
        <v>134</v>
      </c>
      <c r="BJ4" s="16" t="s">
        <v>135</v>
      </c>
      <c r="BK4" s="16" t="s">
        <v>136</v>
      </c>
      <c r="BL4" s="16" t="s">
        <v>137</v>
      </c>
      <c r="BM4" s="16" t="s">
        <v>92</v>
      </c>
      <c r="BN4" s="16" t="s">
        <v>93</v>
      </c>
      <c r="BO4" s="16" t="s">
        <v>183</v>
      </c>
      <c r="BP4" s="16" t="s">
        <v>94</v>
      </c>
      <c r="BQ4" s="16" t="s">
        <v>95</v>
      </c>
      <c r="BR4" s="16" t="s">
        <v>96</v>
      </c>
      <c r="BS4" s="16" t="s">
        <v>97</v>
      </c>
      <c r="BT4" s="16" t="s">
        <v>138</v>
      </c>
      <c r="BU4" s="16" t="s">
        <v>139</v>
      </c>
      <c r="BV4" s="16" t="s">
        <v>98</v>
      </c>
      <c r="BW4" s="16" t="s">
        <v>99</v>
      </c>
      <c r="BX4" s="16" t="s">
        <v>100</v>
      </c>
      <c r="BY4" s="16" t="s">
        <v>101</v>
      </c>
      <c r="BZ4" s="18" t="s">
        <v>102</v>
      </c>
      <c r="CA4" s="19" t="s">
        <v>103</v>
      </c>
      <c r="CB4" s="73" t="s">
        <v>140</v>
      </c>
      <c r="CC4" s="16" t="s">
        <v>104</v>
      </c>
      <c r="CD4" s="16" t="s">
        <v>105</v>
      </c>
      <c r="CE4" s="16" t="s">
        <v>106</v>
      </c>
      <c r="CF4" s="16" t="s">
        <v>107</v>
      </c>
      <c r="CG4" s="16" t="s">
        <v>141</v>
      </c>
      <c r="CH4" s="16" t="s">
        <v>184</v>
      </c>
      <c r="CI4" s="16" t="s">
        <v>185</v>
      </c>
      <c r="CJ4" s="16" t="s">
        <v>108</v>
      </c>
      <c r="CK4" s="16" t="s">
        <v>142</v>
      </c>
      <c r="CL4" s="16" t="s">
        <v>143</v>
      </c>
      <c r="CM4" s="16" t="s">
        <v>109</v>
      </c>
      <c r="CN4" s="16" t="s">
        <v>144</v>
      </c>
      <c r="CO4" s="16" t="s">
        <v>110</v>
      </c>
      <c r="CP4" s="16" t="s">
        <v>111</v>
      </c>
      <c r="CQ4" s="16" t="s">
        <v>112</v>
      </c>
      <c r="CR4" s="16" t="s">
        <v>145</v>
      </c>
      <c r="CS4" s="16" t="s">
        <v>113</v>
      </c>
      <c r="CT4" s="16" t="s">
        <v>114</v>
      </c>
      <c r="CU4" s="16" t="s">
        <v>115</v>
      </c>
      <c r="CV4" s="16" t="s">
        <v>186</v>
      </c>
      <c r="CW4" s="16" t="s">
        <v>116</v>
      </c>
      <c r="CX4" s="16" t="s">
        <v>146</v>
      </c>
      <c r="CY4" s="16" t="s">
        <v>117</v>
      </c>
      <c r="CZ4" s="18" t="s">
        <v>152</v>
      </c>
      <c r="DA4" s="19" t="s">
        <v>187</v>
      </c>
    </row>
    <row r="5" spans="1:105" x14ac:dyDescent="0.25">
      <c r="A5" s="5" t="s">
        <v>201</v>
      </c>
      <c r="B5" s="5">
        <v>4233100</v>
      </c>
      <c r="C5" s="11">
        <v>207480</v>
      </c>
      <c r="D5" s="11">
        <v>0</v>
      </c>
      <c r="E5" s="11">
        <v>31560</v>
      </c>
      <c r="F5" s="11">
        <v>0</v>
      </c>
      <c r="G5" s="11">
        <v>73640</v>
      </c>
      <c r="H5" s="11">
        <v>123840</v>
      </c>
      <c r="I5" s="11">
        <v>80595</v>
      </c>
      <c r="J5" s="11">
        <v>0</v>
      </c>
      <c r="K5" s="11">
        <v>56450</v>
      </c>
      <c r="L5" s="11">
        <v>52600</v>
      </c>
      <c r="M5" s="11">
        <v>68925</v>
      </c>
      <c r="N5" s="11">
        <v>97900</v>
      </c>
      <c r="O5" s="11">
        <v>0</v>
      </c>
      <c r="P5" s="11">
        <v>0</v>
      </c>
      <c r="Q5" s="11">
        <v>13260</v>
      </c>
      <c r="R5" s="11">
        <v>0</v>
      </c>
      <c r="S5" s="11">
        <v>0</v>
      </c>
      <c r="T5" s="11">
        <v>0</v>
      </c>
      <c r="U5" s="11">
        <v>61010</v>
      </c>
      <c r="V5" s="11">
        <v>30594</v>
      </c>
      <c r="W5" s="11">
        <v>61005</v>
      </c>
      <c r="X5" s="11">
        <v>0</v>
      </c>
      <c r="Y5" s="11">
        <v>147510</v>
      </c>
      <c r="Z5" s="11">
        <v>0</v>
      </c>
      <c r="AA5" s="11">
        <v>0</v>
      </c>
      <c r="AB5" s="11">
        <v>0</v>
      </c>
      <c r="AC5" s="11">
        <v>41205</v>
      </c>
      <c r="AD5" s="11">
        <v>74160</v>
      </c>
      <c r="AE5" s="11">
        <v>74160</v>
      </c>
      <c r="AF5" s="11">
        <v>0</v>
      </c>
      <c r="AG5" s="11">
        <v>31030</v>
      </c>
      <c r="AH5" s="11">
        <v>5150</v>
      </c>
      <c r="AI5" s="11">
        <v>4120</v>
      </c>
      <c r="AJ5" s="11">
        <v>2010</v>
      </c>
      <c r="AK5" s="11">
        <v>4775</v>
      </c>
      <c r="AL5" s="11">
        <v>3200</v>
      </c>
      <c r="AM5" s="11">
        <v>25860</v>
      </c>
      <c r="AN5" s="11">
        <v>25220</v>
      </c>
      <c r="AO5" s="11">
        <v>20765</v>
      </c>
      <c r="AP5" s="11">
        <v>0</v>
      </c>
      <c r="AQ5" s="11">
        <v>0</v>
      </c>
      <c r="AR5" s="11">
        <v>52600</v>
      </c>
      <c r="AS5" s="11">
        <v>0</v>
      </c>
      <c r="AT5" s="11">
        <v>41530</v>
      </c>
      <c r="AU5" s="11">
        <v>18135</v>
      </c>
      <c r="AV5" s="11">
        <v>0</v>
      </c>
      <c r="AW5" s="11">
        <v>0</v>
      </c>
      <c r="AX5" s="11">
        <v>0</v>
      </c>
      <c r="AY5" s="11">
        <v>0</v>
      </c>
      <c r="AZ5" s="11">
        <v>552300</v>
      </c>
      <c r="BA5" s="11">
        <v>236700</v>
      </c>
      <c r="BB5" s="11">
        <v>17920</v>
      </c>
      <c r="BC5" s="11">
        <v>186880</v>
      </c>
      <c r="BD5" s="11">
        <v>214800</v>
      </c>
      <c r="BE5" s="11">
        <v>214800</v>
      </c>
      <c r="BF5" s="11">
        <v>248500</v>
      </c>
      <c r="BG5" s="11">
        <v>274300</v>
      </c>
      <c r="BH5" s="11">
        <v>274300</v>
      </c>
      <c r="BI5" s="11">
        <v>157800</v>
      </c>
      <c r="BJ5" s="11">
        <v>157800</v>
      </c>
      <c r="BK5" s="11">
        <v>180200</v>
      </c>
      <c r="BL5" s="11">
        <v>0</v>
      </c>
      <c r="BM5" s="11">
        <v>0</v>
      </c>
      <c r="BN5" s="11">
        <v>0</v>
      </c>
      <c r="BO5" s="11">
        <v>0</v>
      </c>
      <c r="BP5" s="11">
        <v>0</v>
      </c>
      <c r="BQ5" s="11">
        <v>4839200</v>
      </c>
      <c r="BR5" s="11">
        <v>841600</v>
      </c>
      <c r="BS5" s="11">
        <v>0</v>
      </c>
      <c r="BT5" s="11">
        <v>0</v>
      </c>
      <c r="BU5" s="11">
        <v>0</v>
      </c>
      <c r="BV5" s="11">
        <v>1262400</v>
      </c>
      <c r="BW5" s="11">
        <v>1704300</v>
      </c>
      <c r="BX5" s="11">
        <v>0</v>
      </c>
      <c r="BY5" s="11">
        <v>32490</v>
      </c>
      <c r="BZ5" s="11">
        <v>0</v>
      </c>
      <c r="CA5" s="74">
        <v>38310</v>
      </c>
      <c r="CB5" s="11">
        <v>9468</v>
      </c>
      <c r="CC5" s="11">
        <v>408645</v>
      </c>
      <c r="CD5" s="11">
        <v>9232000</v>
      </c>
      <c r="CE5" s="11">
        <v>0</v>
      </c>
      <c r="CF5" s="11">
        <v>1735800</v>
      </c>
      <c r="CG5" s="11">
        <v>26160</v>
      </c>
      <c r="CH5" s="11">
        <v>748000</v>
      </c>
      <c r="CI5" s="11">
        <v>3059500</v>
      </c>
      <c r="CJ5" s="11">
        <v>702200</v>
      </c>
      <c r="CK5" s="11">
        <v>50496</v>
      </c>
      <c r="CL5" s="11">
        <v>34190</v>
      </c>
      <c r="CM5" s="11">
        <v>386520</v>
      </c>
      <c r="CN5" s="11">
        <v>0</v>
      </c>
      <c r="CO5" s="11">
        <v>64332</v>
      </c>
      <c r="CP5" s="11">
        <v>0</v>
      </c>
      <c r="CQ5" s="11">
        <v>19072</v>
      </c>
      <c r="CR5" s="11">
        <v>0</v>
      </c>
      <c r="CS5" s="11">
        <v>9968</v>
      </c>
      <c r="CT5" s="11">
        <v>30104</v>
      </c>
      <c r="CU5" s="11">
        <v>20520</v>
      </c>
      <c r="CV5" s="11">
        <v>91524</v>
      </c>
      <c r="CW5" s="11">
        <v>557560</v>
      </c>
      <c r="CX5" s="11">
        <v>89420</v>
      </c>
      <c r="CY5" s="11">
        <v>19512</v>
      </c>
      <c r="CZ5" s="11">
        <v>0</v>
      </c>
      <c r="DA5" s="25">
        <f>SUM(C5:CZ5)</f>
        <v>30259880</v>
      </c>
    </row>
    <row r="6" spans="1:105" x14ac:dyDescent="0.25">
      <c r="A6" s="5" t="s">
        <v>202</v>
      </c>
      <c r="B6" s="5">
        <v>4213000</v>
      </c>
      <c r="C6" s="11">
        <v>103740</v>
      </c>
      <c r="D6" s="11">
        <v>0</v>
      </c>
      <c r="E6" s="11">
        <v>31560</v>
      </c>
      <c r="F6" s="11">
        <v>15690</v>
      </c>
      <c r="G6" s="11">
        <v>0</v>
      </c>
      <c r="H6" s="11">
        <v>61920</v>
      </c>
      <c r="I6" s="11">
        <v>53730</v>
      </c>
      <c r="J6" s="11">
        <v>0</v>
      </c>
      <c r="K6" s="11">
        <v>28225</v>
      </c>
      <c r="L6" s="11">
        <v>26300</v>
      </c>
      <c r="M6" s="11">
        <v>45950</v>
      </c>
      <c r="N6" s="11">
        <v>0</v>
      </c>
      <c r="O6" s="11">
        <v>0</v>
      </c>
      <c r="P6" s="11">
        <v>0</v>
      </c>
      <c r="Q6" s="11">
        <v>7956</v>
      </c>
      <c r="R6" s="11">
        <v>0</v>
      </c>
      <c r="S6" s="11">
        <v>0</v>
      </c>
      <c r="T6" s="11">
        <v>0</v>
      </c>
      <c r="U6" s="11">
        <v>30505</v>
      </c>
      <c r="V6" s="11">
        <v>25495</v>
      </c>
      <c r="W6" s="11">
        <v>24402</v>
      </c>
      <c r="X6" s="11">
        <v>0</v>
      </c>
      <c r="Y6" s="11">
        <v>73755</v>
      </c>
      <c r="Z6" s="11">
        <v>0</v>
      </c>
      <c r="AA6" s="11">
        <v>0</v>
      </c>
      <c r="AB6" s="11">
        <v>0</v>
      </c>
      <c r="AC6" s="11">
        <v>41205</v>
      </c>
      <c r="AD6" s="11">
        <v>49440</v>
      </c>
      <c r="AE6" s="11">
        <v>49440</v>
      </c>
      <c r="AF6" s="11">
        <v>0</v>
      </c>
      <c r="AG6" s="11">
        <v>31030</v>
      </c>
      <c r="AH6" s="11">
        <v>5150</v>
      </c>
      <c r="AI6" s="11">
        <v>4120</v>
      </c>
      <c r="AJ6" s="11">
        <v>2010</v>
      </c>
      <c r="AK6" s="11">
        <v>4775</v>
      </c>
      <c r="AL6" s="11">
        <v>3200</v>
      </c>
      <c r="AM6" s="11">
        <v>25860</v>
      </c>
      <c r="AN6" s="11">
        <v>25220</v>
      </c>
      <c r="AO6" s="11">
        <v>20765</v>
      </c>
      <c r="AP6" s="11">
        <v>11325</v>
      </c>
      <c r="AQ6" s="11">
        <v>0</v>
      </c>
      <c r="AR6" s="11">
        <v>52600</v>
      </c>
      <c r="AS6" s="11">
        <v>0</v>
      </c>
      <c r="AT6" s="11">
        <v>20765</v>
      </c>
      <c r="AU6" s="11">
        <v>21762</v>
      </c>
      <c r="AV6" s="11">
        <v>0</v>
      </c>
      <c r="AW6" s="11">
        <v>0</v>
      </c>
      <c r="AX6" s="11">
        <v>0</v>
      </c>
      <c r="AY6" s="11">
        <v>0</v>
      </c>
      <c r="AZ6" s="11">
        <v>184100</v>
      </c>
      <c r="BA6" s="11">
        <v>0</v>
      </c>
      <c r="BB6" s="11">
        <v>8960</v>
      </c>
      <c r="BC6" s="11">
        <v>186880</v>
      </c>
      <c r="BD6" s="11">
        <v>214800</v>
      </c>
      <c r="BE6" s="11">
        <v>214800</v>
      </c>
      <c r="BF6" s="11">
        <v>149100</v>
      </c>
      <c r="BG6" s="11">
        <v>164580</v>
      </c>
      <c r="BH6" s="11">
        <v>164580</v>
      </c>
      <c r="BI6" s="11">
        <v>53652</v>
      </c>
      <c r="BJ6" s="11">
        <v>44184</v>
      </c>
      <c r="BK6" s="11">
        <v>61268</v>
      </c>
      <c r="BL6" s="11">
        <v>0</v>
      </c>
      <c r="BM6" s="11">
        <v>0</v>
      </c>
      <c r="BN6" s="11">
        <v>0</v>
      </c>
      <c r="BO6" s="11">
        <v>0</v>
      </c>
      <c r="BP6" s="11">
        <v>0</v>
      </c>
      <c r="BQ6" s="11">
        <v>604900</v>
      </c>
      <c r="BR6" s="11">
        <v>105200</v>
      </c>
      <c r="BS6" s="11">
        <v>0</v>
      </c>
      <c r="BT6" s="11">
        <v>0</v>
      </c>
      <c r="BU6" s="11">
        <v>0</v>
      </c>
      <c r="BV6" s="11">
        <v>294560</v>
      </c>
      <c r="BW6" s="11">
        <v>397670</v>
      </c>
      <c r="BX6" s="11">
        <v>0</v>
      </c>
      <c r="BY6" s="11">
        <v>10830</v>
      </c>
      <c r="BZ6" s="11">
        <v>0</v>
      </c>
      <c r="CA6" s="74">
        <v>25540</v>
      </c>
      <c r="CB6" s="11">
        <v>6312</v>
      </c>
      <c r="CC6" s="11">
        <v>408645</v>
      </c>
      <c r="CD6" s="11">
        <v>1846400</v>
      </c>
      <c r="CE6" s="11">
        <v>0</v>
      </c>
      <c r="CF6" s="11">
        <v>289300</v>
      </c>
      <c r="CG6" s="11">
        <v>0</v>
      </c>
      <c r="CH6" s="11">
        <v>374000</v>
      </c>
      <c r="CI6" s="11">
        <v>1223800</v>
      </c>
      <c r="CJ6" s="11">
        <v>421320</v>
      </c>
      <c r="CK6" s="11">
        <v>50496</v>
      </c>
      <c r="CL6" s="11">
        <v>20514</v>
      </c>
      <c r="CM6" s="11">
        <v>241575</v>
      </c>
      <c r="CN6" s="11">
        <v>0</v>
      </c>
      <c r="CO6" s="11">
        <v>64332</v>
      </c>
      <c r="CP6" s="11">
        <v>0</v>
      </c>
      <c r="CQ6" s="11">
        <v>11920</v>
      </c>
      <c r="CR6" s="11">
        <v>0</v>
      </c>
      <c r="CS6" s="11">
        <v>9968</v>
      </c>
      <c r="CT6" s="11">
        <v>18815</v>
      </c>
      <c r="CU6" s="11">
        <v>13680</v>
      </c>
      <c r="CV6" s="11">
        <v>0</v>
      </c>
      <c r="CW6" s="11">
        <v>278780</v>
      </c>
      <c r="CX6" s="11">
        <v>35768</v>
      </c>
      <c r="CY6" s="11">
        <v>9756</v>
      </c>
      <c r="CZ6" s="11">
        <v>0</v>
      </c>
      <c r="DA6" s="25">
        <f t="shared" ref="DA6:DA9" si="0">SUM(C6:CZ6)</f>
        <v>9108880</v>
      </c>
    </row>
    <row r="7" spans="1:105" x14ac:dyDescent="0.25">
      <c r="A7" s="5" t="s">
        <v>203</v>
      </c>
      <c r="B7" s="5">
        <v>4211200</v>
      </c>
      <c r="C7" s="11">
        <v>34580</v>
      </c>
      <c r="D7" s="11">
        <v>0</v>
      </c>
      <c r="E7" s="11">
        <v>8416</v>
      </c>
      <c r="F7" s="11">
        <v>9414</v>
      </c>
      <c r="G7" s="11">
        <v>0</v>
      </c>
      <c r="H7" s="11">
        <v>30960</v>
      </c>
      <c r="I7" s="11">
        <v>16119</v>
      </c>
      <c r="J7" s="11">
        <v>0</v>
      </c>
      <c r="K7" s="11">
        <v>16935</v>
      </c>
      <c r="L7" s="11">
        <v>26300</v>
      </c>
      <c r="M7" s="11">
        <v>22975</v>
      </c>
      <c r="N7" s="11">
        <v>31328</v>
      </c>
      <c r="O7" s="11">
        <v>0</v>
      </c>
      <c r="P7" s="11">
        <v>0</v>
      </c>
      <c r="Q7" s="11">
        <v>7956</v>
      </c>
      <c r="R7" s="11">
        <v>0</v>
      </c>
      <c r="S7" s="11">
        <v>0</v>
      </c>
      <c r="T7" s="11">
        <v>0</v>
      </c>
      <c r="U7" s="11">
        <v>48808</v>
      </c>
      <c r="V7" s="11">
        <v>15297</v>
      </c>
      <c r="W7" s="11">
        <v>36603</v>
      </c>
      <c r="X7" s="11">
        <v>0</v>
      </c>
      <c r="Y7" s="11">
        <v>24585</v>
      </c>
      <c r="Z7" s="11">
        <v>0</v>
      </c>
      <c r="AA7" s="11">
        <v>0</v>
      </c>
      <c r="AB7" s="11">
        <v>0</v>
      </c>
      <c r="AC7" s="11">
        <v>13735</v>
      </c>
      <c r="AD7" s="11">
        <v>24720</v>
      </c>
      <c r="AE7" s="11">
        <v>24720</v>
      </c>
      <c r="AF7" s="11">
        <v>0</v>
      </c>
      <c r="AG7" s="11">
        <v>9309</v>
      </c>
      <c r="AH7" s="11">
        <v>5150</v>
      </c>
      <c r="AI7" s="11">
        <v>4120</v>
      </c>
      <c r="AJ7" s="11">
        <v>2010</v>
      </c>
      <c r="AK7" s="11">
        <v>4775</v>
      </c>
      <c r="AL7" s="11">
        <v>3200</v>
      </c>
      <c r="AM7" s="11">
        <v>12930</v>
      </c>
      <c r="AN7" s="11">
        <v>12610</v>
      </c>
      <c r="AO7" s="11">
        <v>20765</v>
      </c>
      <c r="AP7" s="11">
        <v>11325</v>
      </c>
      <c r="AQ7" s="11">
        <v>0</v>
      </c>
      <c r="AR7" s="11">
        <v>31560</v>
      </c>
      <c r="AS7" s="11">
        <v>0</v>
      </c>
      <c r="AT7" s="11">
        <v>12459</v>
      </c>
      <c r="AU7" s="11">
        <v>10881</v>
      </c>
      <c r="AV7" s="11">
        <v>51444</v>
      </c>
      <c r="AW7" s="11">
        <v>51444</v>
      </c>
      <c r="AX7" s="11">
        <v>78900</v>
      </c>
      <c r="AY7" s="11">
        <v>0</v>
      </c>
      <c r="AZ7" s="11">
        <v>110460</v>
      </c>
      <c r="BA7" s="11">
        <v>0</v>
      </c>
      <c r="BB7" s="11">
        <v>6720</v>
      </c>
      <c r="BC7" s="11">
        <v>70080</v>
      </c>
      <c r="BD7" s="11">
        <v>80550</v>
      </c>
      <c r="BE7" s="11">
        <v>80550</v>
      </c>
      <c r="BF7" s="11">
        <v>124250</v>
      </c>
      <c r="BG7" s="11">
        <v>137150</v>
      </c>
      <c r="BH7" s="11">
        <v>137150</v>
      </c>
      <c r="BI7" s="11">
        <v>15780</v>
      </c>
      <c r="BJ7" s="11">
        <v>15780</v>
      </c>
      <c r="BK7" s="11">
        <v>18020</v>
      </c>
      <c r="BL7" s="11">
        <v>0</v>
      </c>
      <c r="BM7" s="11">
        <v>0</v>
      </c>
      <c r="BN7" s="11">
        <v>0</v>
      </c>
      <c r="BO7" s="11">
        <v>0</v>
      </c>
      <c r="BP7" s="11">
        <v>0</v>
      </c>
      <c r="BQ7" s="11">
        <v>362940</v>
      </c>
      <c r="BR7" s="11">
        <v>63120</v>
      </c>
      <c r="BS7" s="11">
        <v>0</v>
      </c>
      <c r="BT7" s="11">
        <v>0</v>
      </c>
      <c r="BU7" s="11">
        <v>0</v>
      </c>
      <c r="BV7" s="11">
        <v>126240</v>
      </c>
      <c r="BW7" s="11">
        <v>170430</v>
      </c>
      <c r="BX7" s="11">
        <v>0</v>
      </c>
      <c r="BY7" s="11">
        <v>10830</v>
      </c>
      <c r="BZ7" s="11">
        <v>0</v>
      </c>
      <c r="CA7" s="74">
        <v>12770</v>
      </c>
      <c r="CB7" s="11">
        <v>4734</v>
      </c>
      <c r="CC7" s="11">
        <v>408645</v>
      </c>
      <c r="CD7" s="11">
        <v>923200</v>
      </c>
      <c r="CE7" s="11">
        <v>0</v>
      </c>
      <c r="CF7" s="11">
        <v>173580</v>
      </c>
      <c r="CG7" s="11">
        <v>0</v>
      </c>
      <c r="CH7" s="11">
        <v>299200</v>
      </c>
      <c r="CI7" s="11">
        <v>183570</v>
      </c>
      <c r="CJ7" s="11">
        <v>140440</v>
      </c>
      <c r="CK7" s="11">
        <v>50496</v>
      </c>
      <c r="CL7" s="11">
        <v>20514</v>
      </c>
      <c r="CM7" s="11">
        <v>96630</v>
      </c>
      <c r="CN7" s="11">
        <v>0</v>
      </c>
      <c r="CO7" s="11">
        <v>64332</v>
      </c>
      <c r="CP7" s="11">
        <v>0</v>
      </c>
      <c r="CQ7" s="11">
        <v>7152</v>
      </c>
      <c r="CR7" s="11">
        <v>0</v>
      </c>
      <c r="CS7" s="11">
        <v>9968</v>
      </c>
      <c r="CT7" s="11">
        <v>11289</v>
      </c>
      <c r="CU7" s="11">
        <v>10944</v>
      </c>
      <c r="CV7" s="11">
        <v>45762</v>
      </c>
      <c r="CW7" s="11">
        <v>139390</v>
      </c>
      <c r="CX7" s="11">
        <v>35768</v>
      </c>
      <c r="CY7" s="11">
        <v>9756</v>
      </c>
      <c r="CZ7" s="11">
        <v>0</v>
      </c>
      <c r="DA7" s="25">
        <f t="shared" si="0"/>
        <v>4894523</v>
      </c>
    </row>
    <row r="8" spans="1:105" x14ac:dyDescent="0.25">
      <c r="A8" s="5" t="s">
        <v>204</v>
      </c>
      <c r="B8" s="5"/>
      <c r="C8" s="11">
        <v>0</v>
      </c>
      <c r="D8" s="11">
        <v>0</v>
      </c>
      <c r="E8" s="11">
        <v>0</v>
      </c>
      <c r="F8" s="11">
        <v>0</v>
      </c>
      <c r="G8" s="11">
        <v>0</v>
      </c>
      <c r="H8" s="11">
        <v>0</v>
      </c>
      <c r="I8" s="11">
        <v>0</v>
      </c>
      <c r="J8" s="11">
        <v>0</v>
      </c>
      <c r="K8" s="11">
        <v>0</v>
      </c>
      <c r="L8" s="11">
        <v>0</v>
      </c>
      <c r="M8" s="11">
        <v>0</v>
      </c>
      <c r="N8" s="11">
        <v>0</v>
      </c>
      <c r="O8" s="11">
        <v>0</v>
      </c>
      <c r="P8" s="11">
        <v>0</v>
      </c>
      <c r="Q8" s="11">
        <v>0</v>
      </c>
      <c r="R8" s="11">
        <v>0</v>
      </c>
      <c r="S8" s="11">
        <v>0</v>
      </c>
      <c r="T8" s="11">
        <v>0</v>
      </c>
      <c r="U8" s="11">
        <v>0</v>
      </c>
      <c r="V8" s="11">
        <v>0</v>
      </c>
      <c r="W8" s="11">
        <v>0</v>
      </c>
      <c r="X8" s="11">
        <v>0</v>
      </c>
      <c r="Y8" s="11">
        <v>0</v>
      </c>
      <c r="Z8" s="11">
        <v>0</v>
      </c>
      <c r="AA8" s="11">
        <v>0</v>
      </c>
      <c r="AB8" s="11">
        <v>0</v>
      </c>
      <c r="AC8" s="11">
        <v>0</v>
      </c>
      <c r="AD8" s="11">
        <v>0</v>
      </c>
      <c r="AE8" s="11">
        <v>0</v>
      </c>
      <c r="AF8" s="11">
        <v>0</v>
      </c>
      <c r="AG8" s="11">
        <v>0</v>
      </c>
      <c r="AH8" s="11">
        <v>0</v>
      </c>
      <c r="AI8" s="11">
        <v>0</v>
      </c>
      <c r="AJ8" s="11">
        <v>0</v>
      </c>
      <c r="AK8" s="11">
        <v>0</v>
      </c>
      <c r="AL8" s="11">
        <v>0</v>
      </c>
      <c r="AM8" s="11">
        <v>0</v>
      </c>
      <c r="AN8" s="11">
        <v>0</v>
      </c>
      <c r="AO8" s="11">
        <v>0</v>
      </c>
      <c r="AP8" s="11">
        <v>0</v>
      </c>
      <c r="AQ8" s="11">
        <v>0</v>
      </c>
      <c r="AR8" s="11">
        <v>0</v>
      </c>
      <c r="AS8" s="11">
        <v>0</v>
      </c>
      <c r="AT8" s="11">
        <v>0</v>
      </c>
      <c r="AU8" s="11">
        <v>0</v>
      </c>
      <c r="AV8" s="11">
        <v>0</v>
      </c>
      <c r="AW8" s="11">
        <v>0</v>
      </c>
      <c r="AX8" s="11">
        <v>0</v>
      </c>
      <c r="AY8" s="11">
        <v>0</v>
      </c>
      <c r="AZ8" s="11">
        <v>0</v>
      </c>
      <c r="BA8" s="11">
        <v>0</v>
      </c>
      <c r="BB8" s="11">
        <v>0</v>
      </c>
      <c r="BC8" s="11">
        <v>0</v>
      </c>
      <c r="BD8" s="11">
        <v>0</v>
      </c>
      <c r="BE8" s="11">
        <v>0</v>
      </c>
      <c r="BF8" s="11">
        <v>0</v>
      </c>
      <c r="BG8" s="11">
        <v>0</v>
      </c>
      <c r="BH8" s="11">
        <v>0</v>
      </c>
      <c r="BI8" s="11">
        <v>0</v>
      </c>
      <c r="BJ8" s="11">
        <v>0</v>
      </c>
      <c r="BK8" s="11">
        <v>0</v>
      </c>
      <c r="BL8" s="11">
        <v>0</v>
      </c>
      <c r="BM8" s="11">
        <v>0</v>
      </c>
      <c r="BN8" s="11">
        <v>0</v>
      </c>
      <c r="BO8" s="11">
        <v>0</v>
      </c>
      <c r="BP8" s="11">
        <v>0</v>
      </c>
      <c r="BQ8" s="11">
        <v>0</v>
      </c>
      <c r="BR8" s="11">
        <v>0</v>
      </c>
      <c r="BS8" s="11">
        <v>0</v>
      </c>
      <c r="BT8" s="11">
        <v>0</v>
      </c>
      <c r="BU8" s="11">
        <v>0</v>
      </c>
      <c r="BV8" s="11">
        <v>0</v>
      </c>
      <c r="BW8" s="11">
        <v>0</v>
      </c>
      <c r="BX8" s="11">
        <v>0</v>
      </c>
      <c r="BY8" s="11">
        <v>0</v>
      </c>
      <c r="BZ8" s="11">
        <v>0</v>
      </c>
      <c r="CA8" s="74">
        <v>0</v>
      </c>
      <c r="CB8" s="11">
        <v>0</v>
      </c>
      <c r="CC8" s="11">
        <v>0</v>
      </c>
      <c r="CD8" s="11">
        <v>0</v>
      </c>
      <c r="CE8" s="11">
        <v>0</v>
      </c>
      <c r="CF8" s="11">
        <v>0</v>
      </c>
      <c r="CG8" s="11">
        <v>0</v>
      </c>
      <c r="CH8" s="11">
        <v>0</v>
      </c>
      <c r="CI8" s="11">
        <v>0</v>
      </c>
      <c r="CJ8" s="11">
        <v>0</v>
      </c>
      <c r="CK8" s="11">
        <v>0</v>
      </c>
      <c r="CL8" s="11">
        <v>0</v>
      </c>
      <c r="CM8" s="11">
        <v>0</v>
      </c>
      <c r="CN8" s="11">
        <v>0</v>
      </c>
      <c r="CO8" s="11">
        <v>0</v>
      </c>
      <c r="CP8" s="11">
        <v>0</v>
      </c>
      <c r="CQ8" s="11">
        <v>0</v>
      </c>
      <c r="CR8" s="11">
        <v>0</v>
      </c>
      <c r="CS8" s="11">
        <v>0</v>
      </c>
      <c r="CT8" s="11">
        <v>0</v>
      </c>
      <c r="CU8" s="11">
        <v>0</v>
      </c>
      <c r="CV8" s="11">
        <v>0</v>
      </c>
      <c r="CW8" s="11">
        <v>0</v>
      </c>
      <c r="CX8" s="11">
        <v>0</v>
      </c>
      <c r="CY8" s="11">
        <v>0</v>
      </c>
      <c r="CZ8" s="11">
        <v>0</v>
      </c>
      <c r="DA8" s="25">
        <f t="shared" si="0"/>
        <v>0</v>
      </c>
    </row>
    <row r="9" spans="1:105" x14ac:dyDescent="0.25">
      <c r="A9" s="5" t="s">
        <v>205</v>
      </c>
      <c r="B9" s="5">
        <v>4222119</v>
      </c>
      <c r="C9" s="11">
        <v>69160</v>
      </c>
      <c r="D9" s="11">
        <v>0</v>
      </c>
      <c r="E9" s="11">
        <v>10520</v>
      </c>
      <c r="F9" s="11">
        <v>15690</v>
      </c>
      <c r="G9" s="11">
        <v>0</v>
      </c>
      <c r="H9" s="11">
        <v>61920</v>
      </c>
      <c r="I9" s="11">
        <v>42984</v>
      </c>
      <c r="J9" s="11">
        <v>0</v>
      </c>
      <c r="K9" s="11">
        <v>33870</v>
      </c>
      <c r="L9" s="11">
        <v>13150</v>
      </c>
      <c r="M9" s="11">
        <v>36760</v>
      </c>
      <c r="N9" s="11">
        <v>58740</v>
      </c>
      <c r="O9" s="11">
        <v>0</v>
      </c>
      <c r="P9" s="11">
        <v>0</v>
      </c>
      <c r="Q9" s="11">
        <v>7956</v>
      </c>
      <c r="R9" s="11">
        <v>0</v>
      </c>
      <c r="S9" s="11">
        <v>0</v>
      </c>
      <c r="T9" s="11">
        <v>14728</v>
      </c>
      <c r="U9" s="11">
        <v>48808</v>
      </c>
      <c r="V9" s="11">
        <v>25495</v>
      </c>
      <c r="W9" s="11">
        <v>36603</v>
      </c>
      <c r="X9" s="11">
        <v>0</v>
      </c>
      <c r="Y9" s="11">
        <v>29502</v>
      </c>
      <c r="Z9" s="11">
        <v>39450</v>
      </c>
      <c r="AA9" s="11">
        <v>13150</v>
      </c>
      <c r="AB9" s="11">
        <v>13150</v>
      </c>
      <c r="AC9" s="11">
        <v>27470</v>
      </c>
      <c r="AD9" s="11">
        <v>49440</v>
      </c>
      <c r="AE9" s="11">
        <v>49440</v>
      </c>
      <c r="AF9" s="11">
        <v>9468</v>
      </c>
      <c r="AG9" s="11">
        <v>15515</v>
      </c>
      <c r="AH9" s="11">
        <v>5150</v>
      </c>
      <c r="AI9" s="11">
        <v>4120</v>
      </c>
      <c r="AJ9" s="11">
        <v>2010</v>
      </c>
      <c r="AK9" s="11">
        <v>4775</v>
      </c>
      <c r="AL9" s="11">
        <v>3200</v>
      </c>
      <c r="AM9" s="11">
        <v>12930</v>
      </c>
      <c r="AN9" s="11">
        <v>12610</v>
      </c>
      <c r="AO9" s="11">
        <v>20765</v>
      </c>
      <c r="AP9" s="11">
        <v>11325</v>
      </c>
      <c r="AQ9" s="11">
        <v>0</v>
      </c>
      <c r="AR9" s="11">
        <v>31560</v>
      </c>
      <c r="AS9" s="11">
        <v>31560</v>
      </c>
      <c r="AT9" s="11">
        <v>20765</v>
      </c>
      <c r="AU9" s="11">
        <v>21762</v>
      </c>
      <c r="AV9" s="11">
        <v>85740</v>
      </c>
      <c r="AW9" s="11">
        <v>85740</v>
      </c>
      <c r="AX9" s="11">
        <v>131500</v>
      </c>
      <c r="AY9" s="11">
        <v>0</v>
      </c>
      <c r="AZ9" s="11">
        <v>0</v>
      </c>
      <c r="BA9" s="11">
        <v>0</v>
      </c>
      <c r="BB9" s="11">
        <v>4480</v>
      </c>
      <c r="BC9" s="11">
        <v>46720</v>
      </c>
      <c r="BD9" s="11">
        <v>53700</v>
      </c>
      <c r="BE9" s="11">
        <v>53700</v>
      </c>
      <c r="BF9" s="11">
        <v>99400</v>
      </c>
      <c r="BG9" s="11">
        <v>109720</v>
      </c>
      <c r="BH9" s="11">
        <v>109720</v>
      </c>
      <c r="BI9" s="11">
        <v>47340</v>
      </c>
      <c r="BJ9" s="11">
        <v>47340</v>
      </c>
      <c r="BK9" s="11">
        <v>54060</v>
      </c>
      <c r="BL9" s="11">
        <v>0</v>
      </c>
      <c r="BM9" s="11">
        <v>0</v>
      </c>
      <c r="BN9" s="11">
        <v>0</v>
      </c>
      <c r="BO9" s="11">
        <v>5927</v>
      </c>
      <c r="BP9" s="11">
        <v>0</v>
      </c>
      <c r="BQ9" s="11">
        <v>604900</v>
      </c>
      <c r="BR9" s="11">
        <v>105200</v>
      </c>
      <c r="BS9" s="11">
        <v>0</v>
      </c>
      <c r="BT9" s="11">
        <v>0</v>
      </c>
      <c r="BU9" s="11">
        <v>0</v>
      </c>
      <c r="BV9" s="11">
        <v>631200</v>
      </c>
      <c r="BW9" s="11">
        <v>852150</v>
      </c>
      <c r="BX9" s="11">
        <v>0</v>
      </c>
      <c r="BY9" s="11">
        <v>0</v>
      </c>
      <c r="BZ9" s="11">
        <v>0</v>
      </c>
      <c r="CA9" s="74">
        <v>25540</v>
      </c>
      <c r="CB9" s="11">
        <v>3156</v>
      </c>
      <c r="CC9" s="11">
        <v>817290</v>
      </c>
      <c r="CD9" s="11">
        <v>5539200</v>
      </c>
      <c r="CE9" s="11">
        <v>0</v>
      </c>
      <c r="CF9" s="11">
        <v>867900</v>
      </c>
      <c r="CG9" s="11">
        <v>0</v>
      </c>
      <c r="CH9" s="11">
        <v>374000</v>
      </c>
      <c r="CI9" s="11">
        <v>611900</v>
      </c>
      <c r="CJ9" s="11">
        <v>56176</v>
      </c>
      <c r="CK9" s="11">
        <v>0</v>
      </c>
      <c r="CL9" s="11">
        <v>34190</v>
      </c>
      <c r="CM9" s="11">
        <v>96630</v>
      </c>
      <c r="CN9" s="11">
        <v>0</v>
      </c>
      <c r="CO9" s="11">
        <v>21444</v>
      </c>
      <c r="CP9" s="11">
        <v>0</v>
      </c>
      <c r="CQ9" s="11">
        <v>11920</v>
      </c>
      <c r="CR9" s="11">
        <v>0</v>
      </c>
      <c r="CS9" s="11">
        <v>0</v>
      </c>
      <c r="CT9" s="11">
        <v>18815</v>
      </c>
      <c r="CU9" s="11">
        <v>13680</v>
      </c>
      <c r="CV9" s="11">
        <v>0</v>
      </c>
      <c r="CW9" s="11">
        <v>139390</v>
      </c>
      <c r="CX9" s="11">
        <v>17884</v>
      </c>
      <c r="CY9" s="11">
        <v>0</v>
      </c>
      <c r="CZ9" s="11">
        <v>0</v>
      </c>
      <c r="DA9" s="25">
        <f t="shared" si="0"/>
        <v>12683153</v>
      </c>
    </row>
    <row r="10" spans="1:105" x14ac:dyDescent="0.25">
      <c r="A10" s="5" t="s">
        <v>206</v>
      </c>
      <c r="B10" s="5">
        <v>4222120</v>
      </c>
      <c r="C10" s="14">
        <v>69160</v>
      </c>
      <c r="D10" s="14">
        <v>0</v>
      </c>
      <c r="E10" s="14">
        <v>10520</v>
      </c>
      <c r="F10" s="14">
        <v>15690</v>
      </c>
      <c r="G10" s="14">
        <v>0</v>
      </c>
      <c r="H10" s="14">
        <v>61920</v>
      </c>
      <c r="I10" s="14">
        <v>42984</v>
      </c>
      <c r="J10" s="14">
        <v>0</v>
      </c>
      <c r="K10" s="14">
        <v>33870</v>
      </c>
      <c r="L10" s="14">
        <v>13150</v>
      </c>
      <c r="M10" s="14">
        <v>36760</v>
      </c>
      <c r="N10" s="14">
        <v>58740</v>
      </c>
      <c r="O10" s="14">
        <v>0</v>
      </c>
      <c r="P10" s="14">
        <v>0</v>
      </c>
      <c r="Q10" s="14">
        <v>7956</v>
      </c>
      <c r="R10" s="14">
        <v>0</v>
      </c>
      <c r="S10" s="14">
        <v>73392</v>
      </c>
      <c r="T10" s="14">
        <v>14728</v>
      </c>
      <c r="U10" s="14">
        <v>48808</v>
      </c>
      <c r="V10" s="14">
        <v>25495</v>
      </c>
      <c r="W10" s="14">
        <v>36603</v>
      </c>
      <c r="X10" s="14">
        <v>0</v>
      </c>
      <c r="Y10" s="14">
        <v>29502</v>
      </c>
      <c r="Z10" s="14">
        <v>39450</v>
      </c>
      <c r="AA10" s="14">
        <v>13150</v>
      </c>
      <c r="AB10" s="14">
        <v>13150</v>
      </c>
      <c r="AC10" s="14">
        <v>27470</v>
      </c>
      <c r="AD10" s="14">
        <v>49440</v>
      </c>
      <c r="AE10" s="14">
        <v>49440</v>
      </c>
      <c r="AF10" s="14">
        <v>9468</v>
      </c>
      <c r="AG10" s="14">
        <v>15515</v>
      </c>
      <c r="AH10" s="14">
        <v>5150</v>
      </c>
      <c r="AI10" s="14">
        <v>4120</v>
      </c>
      <c r="AJ10" s="14">
        <v>2010</v>
      </c>
      <c r="AK10" s="14">
        <v>4775</v>
      </c>
      <c r="AL10" s="14">
        <v>3200</v>
      </c>
      <c r="AM10" s="14">
        <v>12930</v>
      </c>
      <c r="AN10" s="14">
        <v>12610</v>
      </c>
      <c r="AO10" s="14">
        <v>20765</v>
      </c>
      <c r="AP10" s="14">
        <v>11325</v>
      </c>
      <c r="AQ10" s="14">
        <v>0</v>
      </c>
      <c r="AR10" s="14">
        <v>31560</v>
      </c>
      <c r="AS10" s="14">
        <v>31560</v>
      </c>
      <c r="AT10" s="14">
        <v>20765</v>
      </c>
      <c r="AU10" s="14">
        <v>21762</v>
      </c>
      <c r="AV10" s="14">
        <v>85740</v>
      </c>
      <c r="AW10" s="14">
        <v>85740</v>
      </c>
      <c r="AX10" s="14">
        <v>131500</v>
      </c>
      <c r="AY10" s="14">
        <v>0</v>
      </c>
      <c r="AZ10" s="14">
        <v>0</v>
      </c>
      <c r="BA10" s="14">
        <v>0</v>
      </c>
      <c r="BB10" s="14">
        <v>4480</v>
      </c>
      <c r="BC10" s="14">
        <v>46720</v>
      </c>
      <c r="BD10" s="14">
        <v>53700</v>
      </c>
      <c r="BE10" s="14">
        <v>53700</v>
      </c>
      <c r="BF10" s="14">
        <v>99400</v>
      </c>
      <c r="BG10" s="14">
        <v>109720</v>
      </c>
      <c r="BH10" s="14">
        <v>109720</v>
      </c>
      <c r="BI10" s="14">
        <v>47340</v>
      </c>
      <c r="BJ10" s="14">
        <v>47340</v>
      </c>
      <c r="BK10" s="14">
        <v>54060</v>
      </c>
      <c r="BL10" s="14">
        <v>0</v>
      </c>
      <c r="BM10" s="14">
        <v>0</v>
      </c>
      <c r="BN10" s="14">
        <v>0</v>
      </c>
      <c r="BO10" s="14">
        <v>5927</v>
      </c>
      <c r="BP10" s="14">
        <v>0</v>
      </c>
      <c r="BQ10" s="14">
        <v>604900</v>
      </c>
      <c r="BR10" s="14">
        <v>105200</v>
      </c>
      <c r="BS10" s="14">
        <v>0</v>
      </c>
      <c r="BT10" s="14">
        <v>0</v>
      </c>
      <c r="BU10" s="14">
        <v>0</v>
      </c>
      <c r="BV10" s="14">
        <v>631200</v>
      </c>
      <c r="BW10" s="14">
        <v>852150</v>
      </c>
      <c r="BX10" s="14">
        <v>0</v>
      </c>
      <c r="BY10" s="14">
        <v>0</v>
      </c>
      <c r="BZ10" s="14">
        <v>0</v>
      </c>
      <c r="CA10" s="75">
        <v>25540</v>
      </c>
      <c r="CB10" s="14">
        <v>3156</v>
      </c>
      <c r="CC10" s="14">
        <v>817290</v>
      </c>
      <c r="CD10" s="14">
        <v>2769600</v>
      </c>
      <c r="CE10" s="14">
        <v>0</v>
      </c>
      <c r="CF10" s="14">
        <v>867900</v>
      </c>
      <c r="CG10" s="14">
        <v>0</v>
      </c>
      <c r="CH10" s="14">
        <v>374000</v>
      </c>
      <c r="CI10" s="14">
        <v>611900</v>
      </c>
      <c r="CJ10" s="14">
        <v>56176</v>
      </c>
      <c r="CK10" s="14">
        <v>0</v>
      </c>
      <c r="CL10" s="14">
        <v>34190</v>
      </c>
      <c r="CM10" s="14">
        <v>96630</v>
      </c>
      <c r="CN10" s="14">
        <v>0</v>
      </c>
      <c r="CO10" s="14">
        <v>21444</v>
      </c>
      <c r="CP10" s="14">
        <v>0</v>
      </c>
      <c r="CQ10" s="14">
        <v>11920</v>
      </c>
      <c r="CR10" s="14">
        <v>0</v>
      </c>
      <c r="CS10" s="14">
        <v>0</v>
      </c>
      <c r="CT10" s="14">
        <v>18815</v>
      </c>
      <c r="CU10" s="14">
        <v>13680</v>
      </c>
      <c r="CV10" s="14">
        <v>0</v>
      </c>
      <c r="CW10" s="14">
        <v>139390</v>
      </c>
      <c r="CX10" s="14">
        <v>17884</v>
      </c>
      <c r="CY10" s="14">
        <v>0</v>
      </c>
      <c r="CZ10" s="14">
        <v>0</v>
      </c>
      <c r="DA10" s="25">
        <f>SUM(C10:CZ10)</f>
        <v>9986945</v>
      </c>
    </row>
    <row r="11" spans="1:105" x14ac:dyDescent="0.25">
      <c r="A11" s="5" t="s">
        <v>207</v>
      </c>
      <c r="B11" s="5">
        <v>4222122</v>
      </c>
      <c r="C11" s="11">
        <v>69160</v>
      </c>
      <c r="D11" s="11">
        <v>0</v>
      </c>
      <c r="E11" s="11">
        <v>10520</v>
      </c>
      <c r="F11" s="11">
        <v>15690</v>
      </c>
      <c r="G11" s="11">
        <v>0</v>
      </c>
      <c r="H11" s="11">
        <v>61920</v>
      </c>
      <c r="I11" s="11">
        <v>42984</v>
      </c>
      <c r="J11" s="11">
        <v>0</v>
      </c>
      <c r="K11" s="11">
        <v>33870</v>
      </c>
      <c r="L11" s="11">
        <v>13150</v>
      </c>
      <c r="M11" s="11">
        <v>36760</v>
      </c>
      <c r="N11" s="11">
        <v>58740</v>
      </c>
      <c r="O11" s="11">
        <v>0</v>
      </c>
      <c r="P11" s="11">
        <v>0</v>
      </c>
      <c r="Q11" s="11">
        <v>7956</v>
      </c>
      <c r="R11" s="11">
        <v>0</v>
      </c>
      <c r="S11" s="11">
        <v>73392</v>
      </c>
      <c r="T11" s="11">
        <v>14728</v>
      </c>
      <c r="U11" s="11">
        <v>48808</v>
      </c>
      <c r="V11" s="11">
        <v>25495</v>
      </c>
      <c r="W11" s="11">
        <v>36603</v>
      </c>
      <c r="X11" s="11">
        <v>0</v>
      </c>
      <c r="Y11" s="11">
        <v>29502</v>
      </c>
      <c r="Z11" s="11">
        <v>39450</v>
      </c>
      <c r="AA11" s="11">
        <v>13150</v>
      </c>
      <c r="AB11" s="11">
        <v>13150</v>
      </c>
      <c r="AC11" s="11">
        <v>27470</v>
      </c>
      <c r="AD11" s="11">
        <v>49440</v>
      </c>
      <c r="AE11" s="11">
        <v>49440</v>
      </c>
      <c r="AF11" s="11">
        <v>9468</v>
      </c>
      <c r="AG11" s="11">
        <v>15515</v>
      </c>
      <c r="AH11" s="11">
        <v>5150</v>
      </c>
      <c r="AI11" s="11">
        <v>4120</v>
      </c>
      <c r="AJ11" s="11">
        <v>2010</v>
      </c>
      <c r="AK11" s="11">
        <v>4775</v>
      </c>
      <c r="AL11" s="11">
        <v>3200</v>
      </c>
      <c r="AM11" s="11">
        <v>12930</v>
      </c>
      <c r="AN11" s="11">
        <v>12610</v>
      </c>
      <c r="AO11" s="11">
        <v>20765</v>
      </c>
      <c r="AP11" s="11">
        <v>11325</v>
      </c>
      <c r="AQ11" s="11">
        <v>0</v>
      </c>
      <c r="AR11" s="11">
        <v>31560</v>
      </c>
      <c r="AS11" s="11">
        <v>31560</v>
      </c>
      <c r="AT11" s="11">
        <v>20765</v>
      </c>
      <c r="AU11" s="11">
        <v>21762</v>
      </c>
      <c r="AV11" s="11">
        <v>85740</v>
      </c>
      <c r="AW11" s="11">
        <v>85740</v>
      </c>
      <c r="AX11" s="11">
        <v>131500</v>
      </c>
      <c r="AY11" s="11">
        <v>0</v>
      </c>
      <c r="AZ11" s="11">
        <v>0</v>
      </c>
      <c r="BA11" s="11">
        <v>0</v>
      </c>
      <c r="BB11" s="11">
        <v>4480</v>
      </c>
      <c r="BC11" s="11">
        <v>46720</v>
      </c>
      <c r="BD11" s="11">
        <v>53700</v>
      </c>
      <c r="BE11" s="11">
        <v>53700</v>
      </c>
      <c r="BF11" s="11">
        <v>99400</v>
      </c>
      <c r="BG11" s="11">
        <v>109720</v>
      </c>
      <c r="BH11" s="11">
        <v>109720</v>
      </c>
      <c r="BI11" s="11">
        <v>47340</v>
      </c>
      <c r="BJ11" s="11">
        <v>47340</v>
      </c>
      <c r="BK11" s="11">
        <v>54060</v>
      </c>
      <c r="BL11" s="11">
        <v>0</v>
      </c>
      <c r="BM11" s="11">
        <v>0</v>
      </c>
      <c r="BN11" s="11">
        <v>0</v>
      </c>
      <c r="BO11" s="11">
        <v>5927</v>
      </c>
      <c r="BP11" s="11">
        <v>0</v>
      </c>
      <c r="BQ11" s="11">
        <v>604900</v>
      </c>
      <c r="BR11" s="11">
        <v>105200</v>
      </c>
      <c r="BS11" s="11">
        <v>0</v>
      </c>
      <c r="BT11" s="11">
        <v>0</v>
      </c>
      <c r="BU11" s="11">
        <v>0</v>
      </c>
      <c r="BV11" s="11">
        <v>631200</v>
      </c>
      <c r="BW11" s="11">
        <v>852150</v>
      </c>
      <c r="BX11" s="11">
        <v>0</v>
      </c>
      <c r="BY11" s="11">
        <v>0</v>
      </c>
      <c r="BZ11" s="11">
        <v>0</v>
      </c>
      <c r="CA11" s="74">
        <v>25540</v>
      </c>
      <c r="CB11" s="11">
        <v>3156</v>
      </c>
      <c r="CC11" s="11">
        <v>817290</v>
      </c>
      <c r="CD11" s="11">
        <v>2769600</v>
      </c>
      <c r="CE11" s="11">
        <v>0</v>
      </c>
      <c r="CF11" s="11">
        <v>867900</v>
      </c>
      <c r="CG11" s="11">
        <v>0</v>
      </c>
      <c r="CH11" s="11">
        <v>374000</v>
      </c>
      <c r="CI11" s="11">
        <v>611900</v>
      </c>
      <c r="CJ11" s="11">
        <v>56176</v>
      </c>
      <c r="CK11" s="11">
        <v>0</v>
      </c>
      <c r="CL11" s="11">
        <v>34190</v>
      </c>
      <c r="CM11" s="11">
        <v>96630</v>
      </c>
      <c r="CN11" s="11">
        <v>0</v>
      </c>
      <c r="CO11" s="11">
        <v>21444</v>
      </c>
      <c r="CP11" s="11">
        <v>0</v>
      </c>
      <c r="CQ11" s="11">
        <v>11920</v>
      </c>
      <c r="CR11" s="11">
        <v>0</v>
      </c>
      <c r="CS11" s="11">
        <v>0</v>
      </c>
      <c r="CT11" s="11">
        <v>18815</v>
      </c>
      <c r="CU11" s="11">
        <v>13680</v>
      </c>
      <c r="CV11" s="11">
        <v>0</v>
      </c>
      <c r="CW11" s="11">
        <v>139390</v>
      </c>
      <c r="CX11" s="11">
        <v>17884</v>
      </c>
      <c r="CY11" s="11">
        <v>0</v>
      </c>
      <c r="CZ11" s="11">
        <v>0</v>
      </c>
      <c r="DA11" s="25">
        <f>SUM(C11:CZ11)</f>
        <v>9986945</v>
      </c>
    </row>
    <row r="12" spans="1:105" x14ac:dyDescent="0.25">
      <c r="A12" s="5" t="s">
        <v>208</v>
      </c>
      <c r="B12" s="5">
        <v>4222125</v>
      </c>
      <c r="C12" s="11">
        <v>69160</v>
      </c>
      <c r="D12" s="11">
        <v>0</v>
      </c>
      <c r="E12" s="11">
        <v>10520</v>
      </c>
      <c r="F12" s="11">
        <v>15690</v>
      </c>
      <c r="G12" s="11">
        <v>0</v>
      </c>
      <c r="H12" s="11">
        <v>61920</v>
      </c>
      <c r="I12" s="11">
        <v>42984</v>
      </c>
      <c r="J12" s="11">
        <v>0</v>
      </c>
      <c r="K12" s="11">
        <v>33870</v>
      </c>
      <c r="L12" s="11">
        <v>13150</v>
      </c>
      <c r="M12" s="11">
        <v>36760</v>
      </c>
      <c r="N12" s="11">
        <v>58740</v>
      </c>
      <c r="O12" s="11">
        <v>0</v>
      </c>
      <c r="P12" s="11">
        <v>0</v>
      </c>
      <c r="Q12" s="11">
        <v>7956</v>
      </c>
      <c r="R12" s="11">
        <v>0</v>
      </c>
      <c r="S12" s="11">
        <v>73392</v>
      </c>
      <c r="T12" s="11">
        <v>14728</v>
      </c>
      <c r="U12" s="11">
        <v>48808</v>
      </c>
      <c r="V12" s="11">
        <v>25495</v>
      </c>
      <c r="W12" s="11">
        <v>36603</v>
      </c>
      <c r="X12" s="11">
        <v>0</v>
      </c>
      <c r="Y12" s="11">
        <v>29502</v>
      </c>
      <c r="Z12" s="11">
        <v>39450</v>
      </c>
      <c r="AA12" s="11">
        <v>13150</v>
      </c>
      <c r="AB12" s="11">
        <v>13150</v>
      </c>
      <c r="AC12" s="11">
        <v>27470</v>
      </c>
      <c r="AD12" s="11">
        <v>49440</v>
      </c>
      <c r="AE12" s="11">
        <v>49440</v>
      </c>
      <c r="AF12" s="11">
        <v>9468</v>
      </c>
      <c r="AG12" s="11">
        <v>15515</v>
      </c>
      <c r="AH12" s="11">
        <v>5150</v>
      </c>
      <c r="AI12" s="11">
        <v>4120</v>
      </c>
      <c r="AJ12" s="11">
        <v>2010</v>
      </c>
      <c r="AK12" s="11">
        <v>4775</v>
      </c>
      <c r="AL12" s="11">
        <v>3200</v>
      </c>
      <c r="AM12" s="11">
        <v>12930</v>
      </c>
      <c r="AN12" s="11">
        <v>12610</v>
      </c>
      <c r="AO12" s="11">
        <v>20765</v>
      </c>
      <c r="AP12" s="11">
        <v>11325</v>
      </c>
      <c r="AQ12" s="11">
        <v>0</v>
      </c>
      <c r="AR12" s="11">
        <v>31560</v>
      </c>
      <c r="AS12" s="11">
        <v>31560</v>
      </c>
      <c r="AT12" s="11">
        <v>20765</v>
      </c>
      <c r="AU12" s="11">
        <v>21762</v>
      </c>
      <c r="AV12" s="11">
        <v>85740</v>
      </c>
      <c r="AW12" s="11">
        <v>85740</v>
      </c>
      <c r="AX12" s="11">
        <v>131500</v>
      </c>
      <c r="AY12" s="11">
        <v>0</v>
      </c>
      <c r="AZ12" s="11">
        <v>0</v>
      </c>
      <c r="BA12" s="11">
        <v>0</v>
      </c>
      <c r="BB12" s="11">
        <v>4480</v>
      </c>
      <c r="BC12" s="11">
        <v>46720</v>
      </c>
      <c r="BD12" s="11">
        <v>53700</v>
      </c>
      <c r="BE12" s="11">
        <v>53700</v>
      </c>
      <c r="BF12" s="11">
        <v>99400</v>
      </c>
      <c r="BG12" s="11">
        <v>109720</v>
      </c>
      <c r="BH12" s="11">
        <v>109720</v>
      </c>
      <c r="BI12" s="11">
        <v>47340</v>
      </c>
      <c r="BJ12" s="11">
        <v>47340</v>
      </c>
      <c r="BK12" s="11">
        <v>54060</v>
      </c>
      <c r="BL12" s="11">
        <v>0</v>
      </c>
      <c r="BM12" s="11">
        <v>0</v>
      </c>
      <c r="BN12" s="11">
        <v>0</v>
      </c>
      <c r="BO12" s="11">
        <v>5927</v>
      </c>
      <c r="BP12" s="11">
        <v>0</v>
      </c>
      <c r="BQ12" s="11">
        <v>193568</v>
      </c>
      <c r="BR12" s="11">
        <v>33664</v>
      </c>
      <c r="BS12" s="11">
        <v>0</v>
      </c>
      <c r="BT12" s="11">
        <v>0</v>
      </c>
      <c r="BU12" s="11">
        <v>0</v>
      </c>
      <c r="BV12" s="11">
        <v>631200</v>
      </c>
      <c r="BW12" s="11">
        <v>852150</v>
      </c>
      <c r="BX12" s="11">
        <v>0</v>
      </c>
      <c r="BY12" s="11">
        <v>0</v>
      </c>
      <c r="BZ12" s="11">
        <v>0</v>
      </c>
      <c r="CA12" s="74">
        <v>25540</v>
      </c>
      <c r="CB12" s="11">
        <v>3156</v>
      </c>
      <c r="CC12" s="11">
        <v>817290</v>
      </c>
      <c r="CD12" s="11">
        <v>1846400</v>
      </c>
      <c r="CE12" s="11">
        <v>0</v>
      </c>
      <c r="CF12" s="11">
        <v>867900</v>
      </c>
      <c r="CG12" s="11">
        <v>0</v>
      </c>
      <c r="CH12" s="11">
        <v>374000</v>
      </c>
      <c r="CI12" s="11">
        <v>611900</v>
      </c>
      <c r="CJ12" s="11">
        <v>56176</v>
      </c>
      <c r="CK12" s="11">
        <v>0</v>
      </c>
      <c r="CL12" s="11">
        <v>34190</v>
      </c>
      <c r="CM12" s="11">
        <v>96630</v>
      </c>
      <c r="CN12" s="11">
        <v>0</v>
      </c>
      <c r="CO12" s="11">
        <v>21444</v>
      </c>
      <c r="CP12" s="11">
        <v>0</v>
      </c>
      <c r="CQ12" s="11">
        <v>11920</v>
      </c>
      <c r="CR12" s="11">
        <v>0</v>
      </c>
      <c r="CS12" s="11">
        <v>0</v>
      </c>
      <c r="CT12" s="11">
        <v>18815</v>
      </c>
      <c r="CU12" s="11">
        <v>13680</v>
      </c>
      <c r="CV12" s="11">
        <v>0</v>
      </c>
      <c r="CW12" s="11">
        <v>139390</v>
      </c>
      <c r="CX12" s="11">
        <v>17884</v>
      </c>
      <c r="CY12" s="11">
        <v>0</v>
      </c>
      <c r="CZ12" s="11">
        <v>0</v>
      </c>
      <c r="DA12" s="25">
        <f t="shared" ref="DA12:DA29" si="1">SUM(C12:CZ12)</f>
        <v>8580877</v>
      </c>
    </row>
    <row r="13" spans="1:105" x14ac:dyDescent="0.25">
      <c r="A13" s="5" t="s">
        <v>209</v>
      </c>
      <c r="B13" s="5">
        <v>4222124</v>
      </c>
      <c r="C13" s="11">
        <v>69160</v>
      </c>
      <c r="D13" s="11">
        <v>0</v>
      </c>
      <c r="E13" s="11">
        <v>10520</v>
      </c>
      <c r="F13" s="11">
        <v>15690</v>
      </c>
      <c r="G13" s="11">
        <v>0</v>
      </c>
      <c r="H13" s="11">
        <v>61920</v>
      </c>
      <c r="I13" s="11">
        <v>42984</v>
      </c>
      <c r="J13" s="11">
        <v>0</v>
      </c>
      <c r="K13" s="11">
        <v>33870</v>
      </c>
      <c r="L13" s="11">
        <v>13150</v>
      </c>
      <c r="M13" s="11">
        <v>36760</v>
      </c>
      <c r="N13" s="11">
        <v>58740</v>
      </c>
      <c r="O13" s="11">
        <v>0</v>
      </c>
      <c r="P13" s="11">
        <v>0</v>
      </c>
      <c r="Q13" s="11">
        <v>7956</v>
      </c>
      <c r="R13" s="11">
        <v>0</v>
      </c>
      <c r="S13" s="11">
        <v>73392</v>
      </c>
      <c r="T13" s="11">
        <v>14728</v>
      </c>
      <c r="U13" s="11">
        <v>48808</v>
      </c>
      <c r="V13" s="11">
        <v>25495</v>
      </c>
      <c r="W13" s="11">
        <v>36603</v>
      </c>
      <c r="X13" s="11">
        <v>0</v>
      </c>
      <c r="Y13" s="11">
        <v>29502</v>
      </c>
      <c r="Z13" s="11">
        <v>39450</v>
      </c>
      <c r="AA13" s="11">
        <v>13150</v>
      </c>
      <c r="AB13" s="11">
        <v>13150</v>
      </c>
      <c r="AC13" s="11">
        <v>27470</v>
      </c>
      <c r="AD13" s="11">
        <v>49440</v>
      </c>
      <c r="AE13" s="11">
        <v>49440</v>
      </c>
      <c r="AF13" s="11">
        <v>9468</v>
      </c>
      <c r="AG13" s="11">
        <v>15515</v>
      </c>
      <c r="AH13" s="11">
        <v>5150</v>
      </c>
      <c r="AI13" s="11">
        <v>4120</v>
      </c>
      <c r="AJ13" s="11">
        <v>2010</v>
      </c>
      <c r="AK13" s="11">
        <v>4775</v>
      </c>
      <c r="AL13" s="11">
        <v>3200</v>
      </c>
      <c r="AM13" s="11">
        <v>12930</v>
      </c>
      <c r="AN13" s="11">
        <v>12610</v>
      </c>
      <c r="AO13" s="11">
        <v>20765</v>
      </c>
      <c r="AP13" s="11">
        <v>11325</v>
      </c>
      <c r="AQ13" s="11">
        <v>0</v>
      </c>
      <c r="AR13" s="11">
        <v>31560</v>
      </c>
      <c r="AS13" s="11">
        <v>31560</v>
      </c>
      <c r="AT13" s="11">
        <v>20765</v>
      </c>
      <c r="AU13" s="11">
        <v>21762</v>
      </c>
      <c r="AV13" s="11">
        <v>85740</v>
      </c>
      <c r="AW13" s="11">
        <v>85740</v>
      </c>
      <c r="AX13" s="11">
        <v>131500</v>
      </c>
      <c r="AY13" s="11">
        <v>0</v>
      </c>
      <c r="AZ13" s="11">
        <v>0</v>
      </c>
      <c r="BA13" s="11">
        <v>0</v>
      </c>
      <c r="BB13" s="11">
        <v>4480</v>
      </c>
      <c r="BC13" s="11">
        <v>46720</v>
      </c>
      <c r="BD13" s="11">
        <v>53700</v>
      </c>
      <c r="BE13" s="11">
        <v>53700</v>
      </c>
      <c r="BF13" s="11">
        <v>99400</v>
      </c>
      <c r="BG13" s="11">
        <v>109720</v>
      </c>
      <c r="BH13" s="11">
        <v>109720</v>
      </c>
      <c r="BI13" s="11">
        <v>47340</v>
      </c>
      <c r="BJ13" s="11">
        <v>47340</v>
      </c>
      <c r="BK13" s="11">
        <v>54060</v>
      </c>
      <c r="BL13" s="11">
        <v>0</v>
      </c>
      <c r="BM13" s="11">
        <v>0</v>
      </c>
      <c r="BN13" s="11">
        <v>0</v>
      </c>
      <c r="BO13" s="11">
        <v>5927</v>
      </c>
      <c r="BP13" s="11">
        <v>0</v>
      </c>
      <c r="BQ13" s="11">
        <v>604900</v>
      </c>
      <c r="BR13" s="11">
        <v>105200</v>
      </c>
      <c r="BS13" s="11">
        <v>0</v>
      </c>
      <c r="BT13" s="11">
        <v>0</v>
      </c>
      <c r="BU13" s="11">
        <v>0</v>
      </c>
      <c r="BV13" s="11">
        <v>631200</v>
      </c>
      <c r="BW13" s="11">
        <v>852150</v>
      </c>
      <c r="BX13" s="11">
        <v>0</v>
      </c>
      <c r="BY13" s="11">
        <v>0</v>
      </c>
      <c r="BZ13" s="11">
        <v>0</v>
      </c>
      <c r="CA13" s="74">
        <v>25540</v>
      </c>
      <c r="CB13" s="11">
        <v>3156</v>
      </c>
      <c r="CC13" s="11">
        <v>817290</v>
      </c>
      <c r="CD13" s="11">
        <v>3692800</v>
      </c>
      <c r="CE13" s="11">
        <v>0</v>
      </c>
      <c r="CF13" s="11">
        <v>867900</v>
      </c>
      <c r="CG13" s="11">
        <v>0</v>
      </c>
      <c r="CH13" s="11">
        <v>374000</v>
      </c>
      <c r="CI13" s="11">
        <v>611900</v>
      </c>
      <c r="CJ13" s="11">
        <v>56176</v>
      </c>
      <c r="CK13" s="11">
        <v>0</v>
      </c>
      <c r="CL13" s="11">
        <v>34190</v>
      </c>
      <c r="CM13" s="11">
        <v>96630</v>
      </c>
      <c r="CN13" s="11">
        <v>0</v>
      </c>
      <c r="CO13" s="11">
        <v>21444</v>
      </c>
      <c r="CP13" s="11">
        <v>0</v>
      </c>
      <c r="CQ13" s="11">
        <v>11920</v>
      </c>
      <c r="CR13" s="11">
        <v>0</v>
      </c>
      <c r="CS13" s="11">
        <v>0</v>
      </c>
      <c r="CT13" s="11">
        <v>18815</v>
      </c>
      <c r="CU13" s="11">
        <v>13680</v>
      </c>
      <c r="CV13" s="11">
        <v>0</v>
      </c>
      <c r="CW13" s="11">
        <v>139390</v>
      </c>
      <c r="CX13" s="11">
        <v>17884</v>
      </c>
      <c r="CY13" s="11">
        <v>0</v>
      </c>
      <c r="CZ13" s="11">
        <v>0</v>
      </c>
      <c r="DA13" s="25">
        <f t="shared" si="1"/>
        <v>10910145</v>
      </c>
    </row>
    <row r="14" spans="1:105" x14ac:dyDescent="0.25">
      <c r="A14" s="5" t="s">
        <v>210</v>
      </c>
      <c r="B14" s="5">
        <v>4222138</v>
      </c>
      <c r="C14" s="11">
        <v>69160</v>
      </c>
      <c r="D14" s="11">
        <v>0</v>
      </c>
      <c r="E14" s="11">
        <v>10520</v>
      </c>
      <c r="F14" s="11">
        <v>15690</v>
      </c>
      <c r="G14" s="11">
        <v>0</v>
      </c>
      <c r="H14" s="11">
        <v>61920</v>
      </c>
      <c r="I14" s="11">
        <v>42984</v>
      </c>
      <c r="J14" s="11">
        <v>0</v>
      </c>
      <c r="K14" s="11">
        <v>33870</v>
      </c>
      <c r="L14" s="11">
        <v>13150</v>
      </c>
      <c r="M14" s="11">
        <v>36760</v>
      </c>
      <c r="N14" s="11">
        <v>58740</v>
      </c>
      <c r="O14" s="11">
        <v>0</v>
      </c>
      <c r="P14" s="11">
        <v>0</v>
      </c>
      <c r="Q14" s="11">
        <v>7956</v>
      </c>
      <c r="R14" s="11">
        <v>0</v>
      </c>
      <c r="S14" s="11">
        <v>73392</v>
      </c>
      <c r="T14" s="11">
        <v>14728</v>
      </c>
      <c r="U14" s="11">
        <v>48808</v>
      </c>
      <c r="V14" s="11">
        <v>25495</v>
      </c>
      <c r="W14" s="11">
        <v>36603</v>
      </c>
      <c r="X14" s="11">
        <v>0</v>
      </c>
      <c r="Y14" s="11">
        <v>29502</v>
      </c>
      <c r="Z14" s="11">
        <v>39450</v>
      </c>
      <c r="AA14" s="11">
        <v>13150</v>
      </c>
      <c r="AB14" s="11">
        <v>13150</v>
      </c>
      <c r="AC14" s="11">
        <v>27470</v>
      </c>
      <c r="AD14" s="11">
        <v>49440</v>
      </c>
      <c r="AE14" s="11">
        <v>49440</v>
      </c>
      <c r="AF14" s="11">
        <v>9468</v>
      </c>
      <c r="AG14" s="11">
        <v>15515</v>
      </c>
      <c r="AH14" s="11">
        <v>5150</v>
      </c>
      <c r="AI14" s="11">
        <v>4120</v>
      </c>
      <c r="AJ14" s="11">
        <v>2010</v>
      </c>
      <c r="AK14" s="11">
        <v>4775</v>
      </c>
      <c r="AL14" s="11">
        <v>3200</v>
      </c>
      <c r="AM14" s="11">
        <v>12930</v>
      </c>
      <c r="AN14" s="11">
        <v>12610</v>
      </c>
      <c r="AO14" s="11">
        <v>20765</v>
      </c>
      <c r="AP14" s="11">
        <v>11325</v>
      </c>
      <c r="AQ14" s="11">
        <v>0</v>
      </c>
      <c r="AR14" s="11">
        <v>31560</v>
      </c>
      <c r="AS14" s="11">
        <v>31560</v>
      </c>
      <c r="AT14" s="11">
        <v>20765</v>
      </c>
      <c r="AU14" s="11">
        <v>21762</v>
      </c>
      <c r="AV14" s="11">
        <v>85740</v>
      </c>
      <c r="AW14" s="11">
        <v>85740</v>
      </c>
      <c r="AX14" s="11">
        <v>131500</v>
      </c>
      <c r="AY14" s="11">
        <v>0</v>
      </c>
      <c r="AZ14" s="11">
        <v>0</v>
      </c>
      <c r="BA14" s="11">
        <v>0</v>
      </c>
      <c r="BB14" s="11">
        <v>4480</v>
      </c>
      <c r="BC14" s="11">
        <v>46720</v>
      </c>
      <c r="BD14" s="11">
        <v>53700</v>
      </c>
      <c r="BE14" s="11">
        <v>53700</v>
      </c>
      <c r="BF14" s="11">
        <v>99400</v>
      </c>
      <c r="BG14" s="11">
        <v>109720</v>
      </c>
      <c r="BH14" s="11">
        <v>109720</v>
      </c>
      <c r="BI14" s="11">
        <v>47340</v>
      </c>
      <c r="BJ14" s="11">
        <v>47340</v>
      </c>
      <c r="BK14" s="11">
        <v>54060</v>
      </c>
      <c r="BL14" s="11">
        <v>0</v>
      </c>
      <c r="BM14" s="11">
        <v>0</v>
      </c>
      <c r="BN14" s="11">
        <v>0</v>
      </c>
      <c r="BO14" s="11">
        <v>5927</v>
      </c>
      <c r="BP14" s="11">
        <v>0</v>
      </c>
      <c r="BQ14" s="11">
        <v>604900</v>
      </c>
      <c r="BR14" s="11">
        <v>105200</v>
      </c>
      <c r="BS14" s="11">
        <v>0</v>
      </c>
      <c r="BT14" s="11">
        <v>0</v>
      </c>
      <c r="BU14" s="11">
        <v>0</v>
      </c>
      <c r="BV14" s="11">
        <v>631200</v>
      </c>
      <c r="BW14" s="11">
        <v>852150</v>
      </c>
      <c r="BX14" s="11">
        <v>0</v>
      </c>
      <c r="BY14" s="11">
        <v>0</v>
      </c>
      <c r="BZ14" s="11">
        <v>0</v>
      </c>
      <c r="CA14" s="74">
        <v>25540</v>
      </c>
      <c r="CB14" s="11">
        <v>3156</v>
      </c>
      <c r="CC14" s="11">
        <v>817290</v>
      </c>
      <c r="CD14" s="11">
        <v>3692800</v>
      </c>
      <c r="CE14" s="11">
        <v>0</v>
      </c>
      <c r="CF14" s="11">
        <v>867900</v>
      </c>
      <c r="CG14" s="11">
        <v>0</v>
      </c>
      <c r="CH14" s="11">
        <v>374000</v>
      </c>
      <c r="CI14" s="11">
        <v>611900</v>
      </c>
      <c r="CJ14" s="11">
        <v>56176</v>
      </c>
      <c r="CK14" s="11">
        <v>0</v>
      </c>
      <c r="CL14" s="11">
        <v>34190</v>
      </c>
      <c r="CM14" s="11">
        <v>96630</v>
      </c>
      <c r="CN14" s="11">
        <v>0</v>
      </c>
      <c r="CO14" s="11">
        <v>21444</v>
      </c>
      <c r="CP14" s="11">
        <v>0</v>
      </c>
      <c r="CQ14" s="11">
        <v>11920</v>
      </c>
      <c r="CR14" s="11">
        <v>0</v>
      </c>
      <c r="CS14" s="11">
        <v>0</v>
      </c>
      <c r="CT14" s="11">
        <v>18815</v>
      </c>
      <c r="CU14" s="11">
        <v>13680</v>
      </c>
      <c r="CV14" s="11">
        <v>0</v>
      </c>
      <c r="CW14" s="11">
        <v>139390</v>
      </c>
      <c r="CX14" s="11">
        <v>17884</v>
      </c>
      <c r="CY14" s="11">
        <v>0</v>
      </c>
      <c r="CZ14" s="11">
        <v>0</v>
      </c>
      <c r="DA14" s="25">
        <f t="shared" si="1"/>
        <v>10910145</v>
      </c>
    </row>
    <row r="15" spans="1:105" x14ac:dyDescent="0.25">
      <c r="A15" s="5" t="s">
        <v>211</v>
      </c>
      <c r="B15" s="5">
        <v>4222121</v>
      </c>
      <c r="C15" s="11">
        <v>69160</v>
      </c>
      <c r="D15" s="11">
        <v>0</v>
      </c>
      <c r="E15" s="11">
        <v>10520</v>
      </c>
      <c r="F15" s="11">
        <v>15690</v>
      </c>
      <c r="G15" s="11">
        <v>0</v>
      </c>
      <c r="H15" s="11">
        <v>61920</v>
      </c>
      <c r="I15" s="11">
        <v>42984</v>
      </c>
      <c r="J15" s="11">
        <v>0</v>
      </c>
      <c r="K15" s="11">
        <v>33870</v>
      </c>
      <c r="L15" s="11">
        <v>13150</v>
      </c>
      <c r="M15" s="11">
        <v>36760</v>
      </c>
      <c r="N15" s="11">
        <v>58740</v>
      </c>
      <c r="O15" s="11">
        <v>0</v>
      </c>
      <c r="P15" s="11">
        <v>0</v>
      </c>
      <c r="Q15" s="11">
        <v>7956</v>
      </c>
      <c r="R15" s="11">
        <v>0</v>
      </c>
      <c r="S15" s="11">
        <v>73392</v>
      </c>
      <c r="T15" s="11">
        <v>14728</v>
      </c>
      <c r="U15" s="11">
        <v>48808</v>
      </c>
      <c r="V15" s="11">
        <v>25495</v>
      </c>
      <c r="W15" s="11">
        <v>36603</v>
      </c>
      <c r="X15" s="11">
        <v>0</v>
      </c>
      <c r="Y15" s="11">
        <v>29502</v>
      </c>
      <c r="Z15" s="11">
        <v>39450</v>
      </c>
      <c r="AA15" s="11">
        <v>13150</v>
      </c>
      <c r="AB15" s="11">
        <v>13150</v>
      </c>
      <c r="AC15" s="11">
        <v>27470</v>
      </c>
      <c r="AD15" s="11">
        <v>49440</v>
      </c>
      <c r="AE15" s="11">
        <v>49440</v>
      </c>
      <c r="AF15" s="11">
        <v>9468</v>
      </c>
      <c r="AG15" s="11">
        <v>15515</v>
      </c>
      <c r="AH15" s="11">
        <v>5150</v>
      </c>
      <c r="AI15" s="11">
        <v>4120</v>
      </c>
      <c r="AJ15" s="11">
        <v>2010</v>
      </c>
      <c r="AK15" s="11">
        <v>4775</v>
      </c>
      <c r="AL15" s="11">
        <v>3200</v>
      </c>
      <c r="AM15" s="11">
        <v>12930</v>
      </c>
      <c r="AN15" s="11">
        <v>12610</v>
      </c>
      <c r="AO15" s="11">
        <v>20765</v>
      </c>
      <c r="AP15" s="11">
        <v>11325</v>
      </c>
      <c r="AQ15" s="11">
        <v>0</v>
      </c>
      <c r="AR15" s="11">
        <v>31560</v>
      </c>
      <c r="AS15" s="11">
        <v>31560</v>
      </c>
      <c r="AT15" s="11">
        <v>20765</v>
      </c>
      <c r="AU15" s="11">
        <v>21762</v>
      </c>
      <c r="AV15" s="11">
        <v>85740</v>
      </c>
      <c r="AW15" s="11">
        <v>85740</v>
      </c>
      <c r="AX15" s="11">
        <v>131500</v>
      </c>
      <c r="AY15" s="11">
        <v>0</v>
      </c>
      <c r="AZ15" s="11">
        <v>0</v>
      </c>
      <c r="BA15" s="11">
        <v>0</v>
      </c>
      <c r="BB15" s="11">
        <v>4480</v>
      </c>
      <c r="BC15" s="11">
        <v>46720</v>
      </c>
      <c r="BD15" s="11">
        <v>53700</v>
      </c>
      <c r="BE15" s="11">
        <v>53700</v>
      </c>
      <c r="BF15" s="11">
        <v>99400</v>
      </c>
      <c r="BG15" s="11">
        <v>109720</v>
      </c>
      <c r="BH15" s="11">
        <v>109720</v>
      </c>
      <c r="BI15" s="11">
        <v>47340</v>
      </c>
      <c r="BJ15" s="11">
        <v>47340</v>
      </c>
      <c r="BK15" s="11">
        <v>54060</v>
      </c>
      <c r="BL15" s="11">
        <v>0</v>
      </c>
      <c r="BM15" s="11">
        <v>0</v>
      </c>
      <c r="BN15" s="11">
        <v>0</v>
      </c>
      <c r="BO15" s="11">
        <v>5927</v>
      </c>
      <c r="BP15" s="11">
        <v>0</v>
      </c>
      <c r="BQ15" s="11">
        <v>604900</v>
      </c>
      <c r="BR15" s="11">
        <v>105200</v>
      </c>
      <c r="BS15" s="11">
        <v>0</v>
      </c>
      <c r="BT15" s="11">
        <v>0</v>
      </c>
      <c r="BU15" s="11">
        <v>0</v>
      </c>
      <c r="BV15" s="11">
        <v>631200</v>
      </c>
      <c r="BW15" s="11">
        <v>852150</v>
      </c>
      <c r="BX15" s="11">
        <v>0</v>
      </c>
      <c r="BY15" s="11">
        <v>0</v>
      </c>
      <c r="BZ15" s="11">
        <v>0</v>
      </c>
      <c r="CA15" s="74">
        <v>25540</v>
      </c>
      <c r="CB15" s="11">
        <v>3156</v>
      </c>
      <c r="CC15" s="11">
        <v>817290</v>
      </c>
      <c r="CD15" s="11">
        <v>3692800</v>
      </c>
      <c r="CE15" s="11">
        <v>0</v>
      </c>
      <c r="CF15" s="11">
        <v>867900</v>
      </c>
      <c r="CG15" s="11">
        <v>0</v>
      </c>
      <c r="CH15" s="11">
        <v>374000</v>
      </c>
      <c r="CI15" s="11">
        <v>611900</v>
      </c>
      <c r="CJ15" s="11">
        <v>56176</v>
      </c>
      <c r="CK15" s="11">
        <v>0</v>
      </c>
      <c r="CL15" s="11">
        <v>34190</v>
      </c>
      <c r="CM15" s="11">
        <v>96630</v>
      </c>
      <c r="CN15" s="11">
        <v>0</v>
      </c>
      <c r="CO15" s="11">
        <v>21444</v>
      </c>
      <c r="CP15" s="11">
        <v>0</v>
      </c>
      <c r="CQ15" s="11">
        <v>11920</v>
      </c>
      <c r="CR15" s="11">
        <v>0</v>
      </c>
      <c r="CS15" s="11">
        <v>0</v>
      </c>
      <c r="CT15" s="11">
        <v>18815</v>
      </c>
      <c r="CU15" s="11">
        <v>13680</v>
      </c>
      <c r="CV15" s="11">
        <v>0</v>
      </c>
      <c r="CW15" s="11">
        <v>139390</v>
      </c>
      <c r="CX15" s="11">
        <v>17884</v>
      </c>
      <c r="CY15" s="11">
        <v>0</v>
      </c>
      <c r="CZ15" s="11">
        <v>0</v>
      </c>
      <c r="DA15" s="25">
        <f t="shared" si="1"/>
        <v>10910145</v>
      </c>
    </row>
    <row r="16" spans="1:105" x14ac:dyDescent="0.25">
      <c r="A16" s="5" t="s">
        <v>212</v>
      </c>
      <c r="B16" s="5">
        <v>4222135</v>
      </c>
      <c r="C16" s="11">
        <v>34580</v>
      </c>
      <c r="D16" s="11">
        <v>0</v>
      </c>
      <c r="E16" s="11">
        <v>10520</v>
      </c>
      <c r="F16" s="11">
        <v>15690</v>
      </c>
      <c r="G16" s="11">
        <v>0</v>
      </c>
      <c r="H16" s="11">
        <v>61920</v>
      </c>
      <c r="I16" s="11">
        <v>42984</v>
      </c>
      <c r="J16" s="11">
        <v>0</v>
      </c>
      <c r="K16" s="11">
        <v>33870</v>
      </c>
      <c r="L16" s="11">
        <v>13150</v>
      </c>
      <c r="M16" s="11">
        <v>36760</v>
      </c>
      <c r="N16" s="11">
        <v>39160</v>
      </c>
      <c r="O16" s="11">
        <v>0</v>
      </c>
      <c r="P16" s="11">
        <v>0</v>
      </c>
      <c r="Q16" s="11">
        <v>7956</v>
      </c>
      <c r="R16" s="11">
        <v>0</v>
      </c>
      <c r="S16" s="11">
        <v>73392</v>
      </c>
      <c r="T16" s="11">
        <v>14728</v>
      </c>
      <c r="U16" s="11">
        <v>30505</v>
      </c>
      <c r="V16" s="11">
        <v>25495</v>
      </c>
      <c r="W16" s="11">
        <v>36603</v>
      </c>
      <c r="X16" s="11">
        <v>0</v>
      </c>
      <c r="Y16" s="11">
        <v>29502</v>
      </c>
      <c r="Z16" s="11">
        <v>39450</v>
      </c>
      <c r="AA16" s="11">
        <v>13150</v>
      </c>
      <c r="AB16" s="11">
        <v>13150</v>
      </c>
      <c r="AC16" s="11">
        <v>27470</v>
      </c>
      <c r="AD16" s="11">
        <v>49440</v>
      </c>
      <c r="AE16" s="11">
        <v>49440</v>
      </c>
      <c r="AF16" s="11">
        <v>9468</v>
      </c>
      <c r="AG16" s="11">
        <v>15515</v>
      </c>
      <c r="AH16" s="11">
        <v>5150</v>
      </c>
      <c r="AI16" s="11">
        <v>4120</v>
      </c>
      <c r="AJ16" s="11">
        <v>2010</v>
      </c>
      <c r="AK16" s="11">
        <v>4775</v>
      </c>
      <c r="AL16" s="11">
        <v>3200</v>
      </c>
      <c r="AM16" s="11">
        <v>12930</v>
      </c>
      <c r="AN16" s="11">
        <v>12610</v>
      </c>
      <c r="AO16" s="11">
        <v>20765</v>
      </c>
      <c r="AP16" s="11">
        <v>11325</v>
      </c>
      <c r="AQ16" s="11">
        <v>0</v>
      </c>
      <c r="AR16" s="11">
        <v>31560</v>
      </c>
      <c r="AS16" s="11">
        <v>31560</v>
      </c>
      <c r="AT16" s="11">
        <v>20765</v>
      </c>
      <c r="AU16" s="11">
        <v>21762</v>
      </c>
      <c r="AV16" s="11">
        <v>85740</v>
      </c>
      <c r="AW16" s="11">
        <v>85740</v>
      </c>
      <c r="AX16" s="11">
        <v>131500</v>
      </c>
      <c r="AY16" s="11">
        <v>0</v>
      </c>
      <c r="AZ16" s="11">
        <v>0</v>
      </c>
      <c r="BA16" s="11">
        <v>0</v>
      </c>
      <c r="BB16" s="11">
        <v>4480</v>
      </c>
      <c r="BC16" s="11">
        <v>46720</v>
      </c>
      <c r="BD16" s="11">
        <v>53700</v>
      </c>
      <c r="BE16" s="11">
        <v>53700</v>
      </c>
      <c r="BF16" s="11">
        <v>99400</v>
      </c>
      <c r="BG16" s="11">
        <v>109720</v>
      </c>
      <c r="BH16" s="11">
        <v>109720</v>
      </c>
      <c r="BI16" s="11">
        <v>47340</v>
      </c>
      <c r="BJ16" s="11">
        <v>47340</v>
      </c>
      <c r="BK16" s="11">
        <v>54060</v>
      </c>
      <c r="BL16" s="11">
        <v>0</v>
      </c>
      <c r="BM16" s="11">
        <v>0</v>
      </c>
      <c r="BN16" s="11">
        <v>0</v>
      </c>
      <c r="BO16" s="11">
        <v>5927</v>
      </c>
      <c r="BP16" s="11">
        <v>0</v>
      </c>
      <c r="BQ16" s="11">
        <v>483920</v>
      </c>
      <c r="BR16" s="11">
        <v>84160</v>
      </c>
      <c r="BS16" s="11">
        <v>0</v>
      </c>
      <c r="BT16" s="11">
        <v>0</v>
      </c>
      <c r="BU16" s="11">
        <v>0</v>
      </c>
      <c r="BV16" s="11">
        <v>631200</v>
      </c>
      <c r="BW16" s="11">
        <v>852150</v>
      </c>
      <c r="BX16" s="11">
        <v>0</v>
      </c>
      <c r="BY16" s="11">
        <v>0</v>
      </c>
      <c r="BZ16" s="11">
        <v>0</v>
      </c>
      <c r="CA16" s="74">
        <v>25540</v>
      </c>
      <c r="CB16" s="11">
        <v>3156</v>
      </c>
      <c r="CC16" s="11">
        <v>817290</v>
      </c>
      <c r="CD16" s="11">
        <v>1846400</v>
      </c>
      <c r="CE16" s="11">
        <v>0</v>
      </c>
      <c r="CF16" s="11">
        <v>867900</v>
      </c>
      <c r="CG16" s="11">
        <v>0</v>
      </c>
      <c r="CH16" s="11">
        <v>374000</v>
      </c>
      <c r="CI16" s="11">
        <v>611900</v>
      </c>
      <c r="CJ16" s="11">
        <v>56176</v>
      </c>
      <c r="CK16" s="11">
        <v>0</v>
      </c>
      <c r="CL16" s="11">
        <v>34190</v>
      </c>
      <c r="CM16" s="11">
        <v>96630</v>
      </c>
      <c r="CN16" s="11">
        <v>0</v>
      </c>
      <c r="CO16" s="11">
        <v>21444</v>
      </c>
      <c r="CP16" s="11">
        <v>0</v>
      </c>
      <c r="CQ16" s="11">
        <v>11920</v>
      </c>
      <c r="CR16" s="11">
        <v>0</v>
      </c>
      <c r="CS16" s="11">
        <v>0</v>
      </c>
      <c r="CT16" s="11">
        <v>18815</v>
      </c>
      <c r="CU16" s="11">
        <v>13680</v>
      </c>
      <c r="CV16" s="11">
        <v>0</v>
      </c>
      <c r="CW16" s="11">
        <v>139390</v>
      </c>
      <c r="CX16" s="11">
        <v>17884</v>
      </c>
      <c r="CY16" s="11">
        <v>0</v>
      </c>
      <c r="CZ16" s="11">
        <v>0</v>
      </c>
      <c r="DA16" s="25">
        <f t="shared" si="1"/>
        <v>8849262</v>
      </c>
    </row>
    <row r="17" spans="1:105" x14ac:dyDescent="0.25">
      <c r="A17" s="5" t="s">
        <v>213</v>
      </c>
      <c r="B17" s="5">
        <v>4222102</v>
      </c>
      <c r="C17" s="11">
        <v>13832</v>
      </c>
      <c r="D17" s="11">
        <v>0</v>
      </c>
      <c r="E17" s="11">
        <v>6312</v>
      </c>
      <c r="F17" s="11">
        <v>6276</v>
      </c>
      <c r="G17" s="11">
        <v>0</v>
      </c>
      <c r="H17" s="11">
        <v>12384</v>
      </c>
      <c r="I17" s="11">
        <v>21492</v>
      </c>
      <c r="J17" s="11">
        <v>0</v>
      </c>
      <c r="K17" s="11">
        <v>16935</v>
      </c>
      <c r="L17" s="11">
        <v>13150</v>
      </c>
      <c r="M17" s="11">
        <v>18380</v>
      </c>
      <c r="N17" s="11">
        <v>19580</v>
      </c>
      <c r="O17" s="11">
        <v>0</v>
      </c>
      <c r="P17" s="11">
        <v>0</v>
      </c>
      <c r="Q17" s="11">
        <v>5304</v>
      </c>
      <c r="R17" s="11">
        <v>0</v>
      </c>
      <c r="S17" s="11">
        <v>73392</v>
      </c>
      <c r="T17" s="11">
        <v>14728</v>
      </c>
      <c r="U17" s="11">
        <v>18303</v>
      </c>
      <c r="V17" s="11">
        <v>15297</v>
      </c>
      <c r="W17" s="11">
        <v>36603</v>
      </c>
      <c r="X17" s="11">
        <v>0</v>
      </c>
      <c r="Y17" s="11">
        <v>29502</v>
      </c>
      <c r="Z17" s="11">
        <v>39450</v>
      </c>
      <c r="AA17" s="11">
        <v>13150</v>
      </c>
      <c r="AB17" s="11">
        <v>13150</v>
      </c>
      <c r="AC17" s="11">
        <v>27470</v>
      </c>
      <c r="AD17" s="11">
        <v>49440</v>
      </c>
      <c r="AE17" s="11">
        <v>49440</v>
      </c>
      <c r="AF17" s="11">
        <v>9468</v>
      </c>
      <c r="AG17" s="11">
        <v>15515</v>
      </c>
      <c r="AH17" s="11">
        <v>5150</v>
      </c>
      <c r="AI17" s="11">
        <v>4120</v>
      </c>
      <c r="AJ17" s="11">
        <v>2010</v>
      </c>
      <c r="AK17" s="11">
        <v>4775</v>
      </c>
      <c r="AL17" s="11">
        <v>3200</v>
      </c>
      <c r="AM17" s="11">
        <v>12930</v>
      </c>
      <c r="AN17" s="11">
        <v>12610</v>
      </c>
      <c r="AO17" s="11">
        <v>20765</v>
      </c>
      <c r="AP17" s="11">
        <v>11325</v>
      </c>
      <c r="AQ17" s="11">
        <v>0</v>
      </c>
      <c r="AR17" s="11">
        <v>31560</v>
      </c>
      <c r="AS17" s="11">
        <v>31560</v>
      </c>
      <c r="AT17" s="11">
        <v>20765</v>
      </c>
      <c r="AU17" s="11">
        <v>21762</v>
      </c>
      <c r="AV17" s="11">
        <v>85740</v>
      </c>
      <c r="AW17" s="11">
        <v>85740</v>
      </c>
      <c r="AX17" s="11">
        <v>131500</v>
      </c>
      <c r="AY17" s="11">
        <v>0</v>
      </c>
      <c r="AZ17" s="11">
        <v>0</v>
      </c>
      <c r="BA17" s="11">
        <v>0</v>
      </c>
      <c r="BB17" s="11">
        <v>4480</v>
      </c>
      <c r="BC17" s="11">
        <v>46720</v>
      </c>
      <c r="BD17" s="11">
        <v>53700</v>
      </c>
      <c r="BE17" s="11">
        <v>53700</v>
      </c>
      <c r="BF17" s="11">
        <v>99400</v>
      </c>
      <c r="BG17" s="11">
        <v>109720</v>
      </c>
      <c r="BH17" s="11">
        <v>109720</v>
      </c>
      <c r="BI17" s="11">
        <v>47340</v>
      </c>
      <c r="BJ17" s="11">
        <v>47340</v>
      </c>
      <c r="BK17" s="11">
        <v>54060</v>
      </c>
      <c r="BL17" s="11">
        <v>0</v>
      </c>
      <c r="BM17" s="11">
        <v>0</v>
      </c>
      <c r="BN17" s="11">
        <v>0</v>
      </c>
      <c r="BO17" s="11">
        <v>5927</v>
      </c>
      <c r="BP17" s="11">
        <v>0</v>
      </c>
      <c r="BQ17" s="11">
        <v>193568</v>
      </c>
      <c r="BR17" s="11">
        <v>33664</v>
      </c>
      <c r="BS17" s="11">
        <v>0</v>
      </c>
      <c r="BT17" s="11">
        <v>0</v>
      </c>
      <c r="BU17" s="11">
        <v>0</v>
      </c>
      <c r="BV17" s="11">
        <v>420800</v>
      </c>
      <c r="BW17" s="11">
        <v>568100</v>
      </c>
      <c r="BX17" s="11">
        <v>0</v>
      </c>
      <c r="BY17" s="11">
        <v>0</v>
      </c>
      <c r="BZ17" s="11">
        <v>0</v>
      </c>
      <c r="CA17" s="74">
        <v>12770</v>
      </c>
      <c r="CB17" s="11">
        <v>3156</v>
      </c>
      <c r="CC17" s="11">
        <v>817290</v>
      </c>
      <c r="CD17" s="11">
        <v>1846400</v>
      </c>
      <c r="CE17" s="11">
        <v>0</v>
      </c>
      <c r="CF17" s="11">
        <v>578600</v>
      </c>
      <c r="CG17" s="11">
        <v>0</v>
      </c>
      <c r="CH17" s="11">
        <v>374000</v>
      </c>
      <c r="CI17" s="11">
        <v>611900</v>
      </c>
      <c r="CJ17" s="11">
        <v>56176</v>
      </c>
      <c r="CK17" s="11">
        <v>0</v>
      </c>
      <c r="CL17" s="11">
        <v>0</v>
      </c>
      <c r="CM17" s="11">
        <v>96630</v>
      </c>
      <c r="CN17" s="11">
        <v>0</v>
      </c>
      <c r="CO17" s="11">
        <v>21444</v>
      </c>
      <c r="CP17" s="11">
        <v>0</v>
      </c>
      <c r="CQ17" s="11">
        <v>4768</v>
      </c>
      <c r="CR17" s="11">
        <v>0</v>
      </c>
      <c r="CS17" s="11">
        <v>0</v>
      </c>
      <c r="CT17" s="11">
        <v>7526</v>
      </c>
      <c r="CU17" s="11">
        <v>6840</v>
      </c>
      <c r="CV17" s="11">
        <v>0</v>
      </c>
      <c r="CW17" s="11">
        <v>139390</v>
      </c>
      <c r="CX17" s="11">
        <v>17884</v>
      </c>
      <c r="CY17" s="11">
        <v>0</v>
      </c>
      <c r="CZ17" s="11">
        <v>0</v>
      </c>
      <c r="DA17" s="25">
        <f t="shared" si="1"/>
        <v>7467078</v>
      </c>
    </row>
    <row r="18" spans="1:105" x14ac:dyDescent="0.25">
      <c r="A18" s="5" t="s">
        <v>214</v>
      </c>
      <c r="B18" s="5">
        <v>4222104</v>
      </c>
      <c r="C18" s="11">
        <v>13832</v>
      </c>
      <c r="D18" s="11">
        <v>0</v>
      </c>
      <c r="E18" s="11">
        <v>4208</v>
      </c>
      <c r="F18" s="11">
        <v>6276</v>
      </c>
      <c r="G18" s="11">
        <v>0</v>
      </c>
      <c r="H18" s="11">
        <v>12384</v>
      </c>
      <c r="I18" s="11">
        <v>21492</v>
      </c>
      <c r="J18" s="11">
        <v>0</v>
      </c>
      <c r="K18" s="11">
        <v>16935</v>
      </c>
      <c r="L18" s="11">
        <v>13150</v>
      </c>
      <c r="M18" s="11">
        <v>13785</v>
      </c>
      <c r="N18" s="11">
        <v>19580</v>
      </c>
      <c r="O18" s="11">
        <v>0</v>
      </c>
      <c r="P18" s="11">
        <v>0</v>
      </c>
      <c r="Q18" s="11">
        <v>5304</v>
      </c>
      <c r="R18" s="11">
        <v>0</v>
      </c>
      <c r="S18" s="11">
        <v>73392</v>
      </c>
      <c r="T18" s="11">
        <v>14728</v>
      </c>
      <c r="U18" s="11">
        <v>18303</v>
      </c>
      <c r="V18" s="11">
        <v>15297</v>
      </c>
      <c r="W18" s="11">
        <v>36603</v>
      </c>
      <c r="X18" s="11">
        <v>0</v>
      </c>
      <c r="Y18" s="11">
        <v>29502</v>
      </c>
      <c r="Z18" s="11">
        <v>39450</v>
      </c>
      <c r="AA18" s="11">
        <v>13150</v>
      </c>
      <c r="AB18" s="11">
        <v>13150</v>
      </c>
      <c r="AC18" s="11">
        <v>27470</v>
      </c>
      <c r="AD18" s="11">
        <v>49440</v>
      </c>
      <c r="AE18" s="11">
        <v>49440</v>
      </c>
      <c r="AF18" s="11">
        <v>9468</v>
      </c>
      <c r="AG18" s="11">
        <v>15515</v>
      </c>
      <c r="AH18" s="11">
        <v>5150</v>
      </c>
      <c r="AI18" s="11">
        <v>4120</v>
      </c>
      <c r="AJ18" s="11">
        <v>2010</v>
      </c>
      <c r="AK18" s="11">
        <v>4775</v>
      </c>
      <c r="AL18" s="11">
        <v>3200</v>
      </c>
      <c r="AM18" s="11">
        <v>12930</v>
      </c>
      <c r="AN18" s="11">
        <v>12610</v>
      </c>
      <c r="AO18" s="11">
        <v>20765</v>
      </c>
      <c r="AP18" s="11">
        <v>11325</v>
      </c>
      <c r="AQ18" s="11">
        <v>0</v>
      </c>
      <c r="AR18" s="11">
        <v>31560</v>
      </c>
      <c r="AS18" s="11">
        <v>31560</v>
      </c>
      <c r="AT18" s="11">
        <v>20765</v>
      </c>
      <c r="AU18" s="11">
        <v>21762</v>
      </c>
      <c r="AV18" s="11">
        <v>85740</v>
      </c>
      <c r="AW18" s="11">
        <v>85740</v>
      </c>
      <c r="AX18" s="11">
        <v>131500</v>
      </c>
      <c r="AY18" s="11">
        <v>0</v>
      </c>
      <c r="AZ18" s="11">
        <v>0</v>
      </c>
      <c r="BA18" s="11">
        <v>0</v>
      </c>
      <c r="BB18" s="11">
        <v>4480</v>
      </c>
      <c r="BC18" s="11">
        <v>46720</v>
      </c>
      <c r="BD18" s="11">
        <v>53700</v>
      </c>
      <c r="BE18" s="11">
        <v>53700</v>
      </c>
      <c r="BF18" s="11">
        <v>99400</v>
      </c>
      <c r="BG18" s="11">
        <v>109720</v>
      </c>
      <c r="BH18" s="11">
        <v>109720</v>
      </c>
      <c r="BI18" s="11">
        <v>47340</v>
      </c>
      <c r="BJ18" s="11">
        <v>47340</v>
      </c>
      <c r="BK18" s="11">
        <v>54060</v>
      </c>
      <c r="BL18" s="11">
        <v>0</v>
      </c>
      <c r="BM18" s="11">
        <v>0</v>
      </c>
      <c r="BN18" s="11">
        <v>0</v>
      </c>
      <c r="BO18" s="11">
        <v>5927</v>
      </c>
      <c r="BP18" s="11">
        <v>0</v>
      </c>
      <c r="BQ18" s="11">
        <v>120980</v>
      </c>
      <c r="BR18" s="11">
        <v>21040</v>
      </c>
      <c r="BS18" s="11">
        <v>0</v>
      </c>
      <c r="BT18" s="11">
        <v>0</v>
      </c>
      <c r="BU18" s="11">
        <v>0</v>
      </c>
      <c r="BV18" s="11">
        <v>420800</v>
      </c>
      <c r="BW18" s="11">
        <v>568100</v>
      </c>
      <c r="BX18" s="11">
        <v>0</v>
      </c>
      <c r="BY18" s="11">
        <v>0</v>
      </c>
      <c r="BZ18" s="11">
        <v>0</v>
      </c>
      <c r="CA18" s="74">
        <v>12770</v>
      </c>
      <c r="CB18" s="11">
        <v>3156</v>
      </c>
      <c r="CC18" s="11">
        <v>817290</v>
      </c>
      <c r="CD18" s="11">
        <v>923200</v>
      </c>
      <c r="CE18" s="11">
        <v>0</v>
      </c>
      <c r="CF18" s="11">
        <v>173580</v>
      </c>
      <c r="CG18" s="11">
        <v>0</v>
      </c>
      <c r="CH18" s="11">
        <v>374000</v>
      </c>
      <c r="CI18" s="11">
        <v>611900</v>
      </c>
      <c r="CJ18" s="11">
        <v>56176</v>
      </c>
      <c r="CK18" s="11">
        <v>0</v>
      </c>
      <c r="CL18" s="11">
        <v>0</v>
      </c>
      <c r="CM18" s="11">
        <v>96630</v>
      </c>
      <c r="CN18" s="11">
        <v>0</v>
      </c>
      <c r="CO18" s="11">
        <v>21444</v>
      </c>
      <c r="CP18" s="11">
        <v>0</v>
      </c>
      <c r="CQ18" s="11">
        <v>4768</v>
      </c>
      <c r="CR18" s="11">
        <v>0</v>
      </c>
      <c r="CS18" s="11">
        <v>0</v>
      </c>
      <c r="CT18" s="11">
        <v>7526</v>
      </c>
      <c r="CU18" s="11">
        <v>6840</v>
      </c>
      <c r="CV18" s="11">
        <v>0</v>
      </c>
      <c r="CW18" s="11">
        <v>139390</v>
      </c>
      <c r="CX18" s="11">
        <v>17884</v>
      </c>
      <c r="CY18" s="11">
        <v>0</v>
      </c>
      <c r="CZ18" s="11">
        <v>0</v>
      </c>
      <c r="DA18" s="25">
        <f t="shared" si="1"/>
        <v>6046947</v>
      </c>
    </row>
    <row r="19" spans="1:105" x14ac:dyDescent="0.25">
      <c r="A19" s="5" t="s">
        <v>215</v>
      </c>
      <c r="B19" s="5">
        <v>4222113</v>
      </c>
      <c r="C19" s="11">
        <v>13832</v>
      </c>
      <c r="D19" s="11">
        <v>0</v>
      </c>
      <c r="E19" s="11">
        <v>6312</v>
      </c>
      <c r="F19" s="11">
        <v>6276</v>
      </c>
      <c r="G19" s="11">
        <v>0</v>
      </c>
      <c r="H19" s="11">
        <v>12384</v>
      </c>
      <c r="I19" s="11">
        <v>21492</v>
      </c>
      <c r="J19" s="11">
        <v>0</v>
      </c>
      <c r="K19" s="11">
        <v>16935</v>
      </c>
      <c r="L19" s="11">
        <v>13150</v>
      </c>
      <c r="M19" s="11">
        <v>13785</v>
      </c>
      <c r="N19" s="11">
        <v>19580</v>
      </c>
      <c r="O19" s="11">
        <v>0</v>
      </c>
      <c r="P19" s="11">
        <v>0</v>
      </c>
      <c r="Q19" s="11">
        <v>5304</v>
      </c>
      <c r="R19" s="11">
        <v>0</v>
      </c>
      <c r="S19" s="11">
        <v>73392</v>
      </c>
      <c r="T19" s="11">
        <v>14728</v>
      </c>
      <c r="U19" s="11">
        <v>18303</v>
      </c>
      <c r="V19" s="11">
        <v>15297</v>
      </c>
      <c r="W19" s="11">
        <v>36603</v>
      </c>
      <c r="X19" s="11">
        <v>0</v>
      </c>
      <c r="Y19" s="11">
        <v>29502</v>
      </c>
      <c r="Z19" s="11">
        <v>39450</v>
      </c>
      <c r="AA19" s="11">
        <v>13150</v>
      </c>
      <c r="AB19" s="11">
        <v>13150</v>
      </c>
      <c r="AC19" s="11">
        <v>27470</v>
      </c>
      <c r="AD19" s="11">
        <v>49440</v>
      </c>
      <c r="AE19" s="11">
        <v>49440</v>
      </c>
      <c r="AF19" s="11">
        <v>9468</v>
      </c>
      <c r="AG19" s="11">
        <v>15515</v>
      </c>
      <c r="AH19" s="11">
        <v>5150</v>
      </c>
      <c r="AI19" s="11">
        <v>4120</v>
      </c>
      <c r="AJ19" s="11">
        <v>2010</v>
      </c>
      <c r="AK19" s="11">
        <v>4775</v>
      </c>
      <c r="AL19" s="11">
        <v>3200</v>
      </c>
      <c r="AM19" s="11">
        <v>12930</v>
      </c>
      <c r="AN19" s="11">
        <v>12610</v>
      </c>
      <c r="AO19" s="11">
        <v>20765</v>
      </c>
      <c r="AP19" s="11">
        <v>11325</v>
      </c>
      <c r="AQ19" s="11">
        <v>0</v>
      </c>
      <c r="AR19" s="11">
        <v>31560</v>
      </c>
      <c r="AS19" s="11">
        <v>31560</v>
      </c>
      <c r="AT19" s="11">
        <v>20765</v>
      </c>
      <c r="AU19" s="11">
        <v>21762</v>
      </c>
      <c r="AV19" s="11">
        <v>85740</v>
      </c>
      <c r="AW19" s="11">
        <v>85740</v>
      </c>
      <c r="AX19" s="11">
        <v>131500</v>
      </c>
      <c r="AY19" s="11">
        <v>0</v>
      </c>
      <c r="AZ19" s="11">
        <v>0</v>
      </c>
      <c r="BA19" s="11">
        <v>0</v>
      </c>
      <c r="BB19" s="11">
        <v>4480</v>
      </c>
      <c r="BC19" s="11">
        <v>46720</v>
      </c>
      <c r="BD19" s="11">
        <v>53700</v>
      </c>
      <c r="BE19" s="11">
        <v>53700</v>
      </c>
      <c r="BF19" s="11">
        <v>99400</v>
      </c>
      <c r="BG19" s="11">
        <v>109720</v>
      </c>
      <c r="BH19" s="11">
        <v>109720</v>
      </c>
      <c r="BI19" s="11">
        <v>47340</v>
      </c>
      <c r="BJ19" s="11">
        <v>47340</v>
      </c>
      <c r="BK19" s="11">
        <v>54060</v>
      </c>
      <c r="BL19" s="11">
        <v>0</v>
      </c>
      <c r="BM19" s="11">
        <v>0</v>
      </c>
      <c r="BN19" s="11">
        <v>0</v>
      </c>
      <c r="BO19" s="11">
        <v>5927</v>
      </c>
      <c r="BP19" s="11">
        <v>0</v>
      </c>
      <c r="BQ19" s="11">
        <v>193568</v>
      </c>
      <c r="BR19" s="11">
        <v>33664</v>
      </c>
      <c r="BS19" s="11">
        <v>0</v>
      </c>
      <c r="BT19" s="11">
        <v>0</v>
      </c>
      <c r="BU19" s="11">
        <v>0</v>
      </c>
      <c r="BV19" s="11">
        <v>420800</v>
      </c>
      <c r="BW19" s="11">
        <v>568100</v>
      </c>
      <c r="BX19" s="11">
        <v>0</v>
      </c>
      <c r="BY19" s="11">
        <v>0</v>
      </c>
      <c r="BZ19" s="11">
        <v>0</v>
      </c>
      <c r="CA19" s="74">
        <v>12770</v>
      </c>
      <c r="CB19" s="11">
        <v>3156</v>
      </c>
      <c r="CC19" s="11">
        <v>817290</v>
      </c>
      <c r="CD19" s="11">
        <v>1846400</v>
      </c>
      <c r="CE19" s="11">
        <v>0</v>
      </c>
      <c r="CF19" s="11">
        <v>289300</v>
      </c>
      <c r="CG19" s="11">
        <v>0</v>
      </c>
      <c r="CH19" s="11">
        <v>374000</v>
      </c>
      <c r="CI19" s="11">
        <v>611900</v>
      </c>
      <c r="CJ19" s="11">
        <v>56176</v>
      </c>
      <c r="CK19" s="11">
        <v>0</v>
      </c>
      <c r="CL19" s="11">
        <v>20514</v>
      </c>
      <c r="CM19" s="11">
        <v>96630</v>
      </c>
      <c r="CN19" s="11">
        <v>0</v>
      </c>
      <c r="CO19" s="11">
        <v>21444</v>
      </c>
      <c r="CP19" s="11">
        <v>0</v>
      </c>
      <c r="CQ19" s="11">
        <v>4768</v>
      </c>
      <c r="CR19" s="11">
        <v>0</v>
      </c>
      <c r="CS19" s="11">
        <v>0</v>
      </c>
      <c r="CT19" s="11">
        <v>7526</v>
      </c>
      <c r="CU19" s="11">
        <v>6840</v>
      </c>
      <c r="CV19" s="11">
        <v>0</v>
      </c>
      <c r="CW19" s="11">
        <v>139390</v>
      </c>
      <c r="CX19" s="11">
        <v>17884</v>
      </c>
      <c r="CY19" s="11">
        <v>0</v>
      </c>
      <c r="CZ19" s="11">
        <v>0</v>
      </c>
      <c r="DA19" s="25">
        <f t="shared" si="1"/>
        <v>7193697</v>
      </c>
    </row>
    <row r="20" spans="1:105" x14ac:dyDescent="0.25">
      <c r="A20" s="5" t="s">
        <v>216</v>
      </c>
      <c r="B20" s="5">
        <v>4222126</v>
      </c>
      <c r="C20" s="11">
        <v>69160</v>
      </c>
      <c r="D20" s="11">
        <v>0</v>
      </c>
      <c r="E20" s="11">
        <v>10520</v>
      </c>
      <c r="F20" s="11">
        <v>15690</v>
      </c>
      <c r="G20" s="11">
        <v>0</v>
      </c>
      <c r="H20" s="11">
        <v>61920</v>
      </c>
      <c r="I20" s="11">
        <v>42984</v>
      </c>
      <c r="J20" s="11">
        <v>0</v>
      </c>
      <c r="K20" s="11">
        <v>28225</v>
      </c>
      <c r="L20" s="11">
        <v>13150</v>
      </c>
      <c r="M20" s="11">
        <v>36760</v>
      </c>
      <c r="N20" s="11">
        <v>58740</v>
      </c>
      <c r="O20" s="11">
        <v>0</v>
      </c>
      <c r="P20" s="11">
        <v>0</v>
      </c>
      <c r="Q20" s="11">
        <v>7956</v>
      </c>
      <c r="R20" s="11">
        <v>0</v>
      </c>
      <c r="S20" s="11">
        <v>73392</v>
      </c>
      <c r="T20" s="11">
        <v>14728</v>
      </c>
      <c r="U20" s="11">
        <v>48808</v>
      </c>
      <c r="V20" s="11">
        <v>25495</v>
      </c>
      <c r="W20" s="11">
        <v>36603</v>
      </c>
      <c r="X20" s="11">
        <v>0</v>
      </c>
      <c r="Y20" s="11">
        <v>29502</v>
      </c>
      <c r="Z20" s="11">
        <v>39450</v>
      </c>
      <c r="AA20" s="11">
        <v>13150</v>
      </c>
      <c r="AB20" s="11">
        <v>13150</v>
      </c>
      <c r="AC20" s="11">
        <v>27470</v>
      </c>
      <c r="AD20" s="11">
        <v>49440</v>
      </c>
      <c r="AE20" s="11">
        <v>49440</v>
      </c>
      <c r="AF20" s="11">
        <v>9468</v>
      </c>
      <c r="AG20" s="11">
        <v>15515</v>
      </c>
      <c r="AH20" s="11">
        <v>5150</v>
      </c>
      <c r="AI20" s="11">
        <v>4120</v>
      </c>
      <c r="AJ20" s="11">
        <v>2010</v>
      </c>
      <c r="AK20" s="11">
        <v>4775</v>
      </c>
      <c r="AL20" s="11">
        <v>3200</v>
      </c>
      <c r="AM20" s="11">
        <v>12930</v>
      </c>
      <c r="AN20" s="11">
        <v>12610</v>
      </c>
      <c r="AO20" s="11">
        <v>20765</v>
      </c>
      <c r="AP20" s="11">
        <v>11325</v>
      </c>
      <c r="AQ20" s="11">
        <v>0</v>
      </c>
      <c r="AR20" s="11">
        <v>31560</v>
      </c>
      <c r="AS20" s="11">
        <v>31560</v>
      </c>
      <c r="AT20" s="11">
        <v>20765</v>
      </c>
      <c r="AU20" s="11">
        <v>21762</v>
      </c>
      <c r="AV20" s="11">
        <v>85740</v>
      </c>
      <c r="AW20" s="11">
        <v>85740</v>
      </c>
      <c r="AX20" s="11">
        <v>131500</v>
      </c>
      <c r="AY20" s="11">
        <v>0</v>
      </c>
      <c r="AZ20" s="11">
        <v>0</v>
      </c>
      <c r="BA20" s="11">
        <v>0</v>
      </c>
      <c r="BB20" s="11">
        <v>4480</v>
      </c>
      <c r="BC20" s="11">
        <v>46720</v>
      </c>
      <c r="BD20" s="11">
        <v>53700</v>
      </c>
      <c r="BE20" s="11">
        <v>53700</v>
      </c>
      <c r="BF20" s="11">
        <v>99400</v>
      </c>
      <c r="BG20" s="11">
        <v>109720</v>
      </c>
      <c r="BH20" s="11">
        <v>109720</v>
      </c>
      <c r="BI20" s="11">
        <v>47340</v>
      </c>
      <c r="BJ20" s="11">
        <v>47340</v>
      </c>
      <c r="BK20" s="11">
        <v>54060</v>
      </c>
      <c r="BL20" s="11">
        <v>0</v>
      </c>
      <c r="BM20" s="11">
        <v>0</v>
      </c>
      <c r="BN20" s="11">
        <v>0</v>
      </c>
      <c r="BO20" s="11">
        <v>5927</v>
      </c>
      <c r="BP20" s="11">
        <v>0</v>
      </c>
      <c r="BQ20" s="11">
        <v>145176</v>
      </c>
      <c r="BR20" s="11">
        <v>25248</v>
      </c>
      <c r="BS20" s="11">
        <v>0</v>
      </c>
      <c r="BT20" s="11">
        <v>0</v>
      </c>
      <c r="BU20" s="11">
        <v>0</v>
      </c>
      <c r="BV20" s="11">
        <v>631200</v>
      </c>
      <c r="BW20" s="11">
        <v>852150</v>
      </c>
      <c r="BX20" s="11">
        <v>0</v>
      </c>
      <c r="BY20" s="11">
        <v>0</v>
      </c>
      <c r="BZ20" s="11">
        <v>0</v>
      </c>
      <c r="CA20" s="74">
        <v>12770</v>
      </c>
      <c r="CB20" s="11">
        <v>3156</v>
      </c>
      <c r="CC20" s="11">
        <v>817290</v>
      </c>
      <c r="CD20" s="11">
        <v>2769600</v>
      </c>
      <c r="CE20" s="11">
        <v>0</v>
      </c>
      <c r="CF20" s="11">
        <v>867900</v>
      </c>
      <c r="CG20" s="11">
        <v>0</v>
      </c>
      <c r="CH20" s="11">
        <v>374000</v>
      </c>
      <c r="CI20" s="11">
        <v>611900</v>
      </c>
      <c r="CJ20" s="11">
        <v>56176</v>
      </c>
      <c r="CK20" s="11">
        <v>0</v>
      </c>
      <c r="CL20" s="11">
        <v>34190</v>
      </c>
      <c r="CM20" s="11">
        <v>96630</v>
      </c>
      <c r="CN20" s="11">
        <v>0</v>
      </c>
      <c r="CO20" s="11">
        <v>42888</v>
      </c>
      <c r="CP20" s="11">
        <v>0</v>
      </c>
      <c r="CQ20" s="11">
        <v>11920</v>
      </c>
      <c r="CR20" s="11">
        <v>0</v>
      </c>
      <c r="CS20" s="11">
        <v>0</v>
      </c>
      <c r="CT20" s="11">
        <v>18815</v>
      </c>
      <c r="CU20" s="11">
        <v>13680</v>
      </c>
      <c r="CV20" s="11">
        <v>0</v>
      </c>
      <c r="CW20" s="11">
        <v>139390</v>
      </c>
      <c r="CX20" s="11">
        <v>17884</v>
      </c>
      <c r="CY20" s="11">
        <v>0</v>
      </c>
      <c r="CZ20" s="11">
        <v>0</v>
      </c>
      <c r="DA20" s="25">
        <f t="shared" si="1"/>
        <v>9450298</v>
      </c>
    </row>
    <row r="21" spans="1:105" x14ac:dyDescent="0.25">
      <c r="A21" s="5" t="s">
        <v>217</v>
      </c>
      <c r="B21" s="5">
        <v>4222127</v>
      </c>
      <c r="C21" s="11">
        <v>13832</v>
      </c>
      <c r="D21" s="11">
        <v>0</v>
      </c>
      <c r="E21" s="11">
        <v>6312</v>
      </c>
      <c r="F21" s="11">
        <v>6276</v>
      </c>
      <c r="G21" s="11">
        <v>0</v>
      </c>
      <c r="H21" s="11">
        <v>18576</v>
      </c>
      <c r="I21" s="11">
        <v>21492</v>
      </c>
      <c r="J21" s="11">
        <v>0</v>
      </c>
      <c r="K21" s="11">
        <v>16935</v>
      </c>
      <c r="L21" s="11">
        <v>13150</v>
      </c>
      <c r="M21" s="11">
        <v>13785</v>
      </c>
      <c r="N21" s="11">
        <v>19580</v>
      </c>
      <c r="O21" s="11">
        <v>0</v>
      </c>
      <c r="P21" s="11">
        <v>0</v>
      </c>
      <c r="Q21" s="11">
        <v>5304</v>
      </c>
      <c r="R21" s="11">
        <v>0</v>
      </c>
      <c r="S21" s="11">
        <v>73392</v>
      </c>
      <c r="T21" s="11">
        <v>14728</v>
      </c>
      <c r="U21" s="11">
        <v>18303</v>
      </c>
      <c r="V21" s="11">
        <v>15297</v>
      </c>
      <c r="W21" s="11">
        <v>36603</v>
      </c>
      <c r="X21" s="11">
        <v>0</v>
      </c>
      <c r="Y21" s="11">
        <v>29502</v>
      </c>
      <c r="Z21" s="11">
        <v>39450</v>
      </c>
      <c r="AA21" s="11">
        <v>13150</v>
      </c>
      <c r="AB21" s="11">
        <v>13150</v>
      </c>
      <c r="AC21" s="11">
        <v>27470</v>
      </c>
      <c r="AD21" s="11">
        <v>49440</v>
      </c>
      <c r="AE21" s="11">
        <v>49440</v>
      </c>
      <c r="AF21" s="11">
        <v>9468</v>
      </c>
      <c r="AG21" s="11">
        <v>15515</v>
      </c>
      <c r="AH21" s="11">
        <v>5150</v>
      </c>
      <c r="AI21" s="11">
        <v>4120</v>
      </c>
      <c r="AJ21" s="11">
        <v>2010</v>
      </c>
      <c r="AK21" s="11">
        <v>4775</v>
      </c>
      <c r="AL21" s="11">
        <v>3200</v>
      </c>
      <c r="AM21" s="11">
        <v>12930</v>
      </c>
      <c r="AN21" s="11">
        <v>12610</v>
      </c>
      <c r="AO21" s="11">
        <v>20765</v>
      </c>
      <c r="AP21" s="11">
        <v>11325</v>
      </c>
      <c r="AQ21" s="11">
        <v>0</v>
      </c>
      <c r="AR21" s="11">
        <v>31560</v>
      </c>
      <c r="AS21" s="11">
        <v>31560</v>
      </c>
      <c r="AT21" s="11">
        <v>20765</v>
      </c>
      <c r="AU21" s="11">
        <v>21762</v>
      </c>
      <c r="AV21" s="11">
        <v>85740</v>
      </c>
      <c r="AW21" s="11">
        <v>85740</v>
      </c>
      <c r="AX21" s="11">
        <v>131500</v>
      </c>
      <c r="AY21" s="11">
        <v>0</v>
      </c>
      <c r="AZ21" s="11">
        <v>0</v>
      </c>
      <c r="BA21" s="11">
        <v>0</v>
      </c>
      <c r="BB21" s="11">
        <v>4480</v>
      </c>
      <c r="BC21" s="11">
        <v>46720</v>
      </c>
      <c r="BD21" s="11">
        <v>53700</v>
      </c>
      <c r="BE21" s="11">
        <v>53700</v>
      </c>
      <c r="BF21" s="11">
        <v>99400</v>
      </c>
      <c r="BG21" s="11">
        <v>109720</v>
      </c>
      <c r="BH21" s="11">
        <v>109720</v>
      </c>
      <c r="BI21" s="11">
        <v>47340</v>
      </c>
      <c r="BJ21" s="11">
        <v>47340</v>
      </c>
      <c r="BK21" s="11">
        <v>54060</v>
      </c>
      <c r="BL21" s="11">
        <v>0</v>
      </c>
      <c r="BM21" s="11">
        <v>0</v>
      </c>
      <c r="BN21" s="11">
        <v>0</v>
      </c>
      <c r="BO21" s="11">
        <v>5927</v>
      </c>
      <c r="BP21" s="11">
        <v>0</v>
      </c>
      <c r="BQ21" s="11">
        <v>120980</v>
      </c>
      <c r="BR21" s="11">
        <v>21040</v>
      </c>
      <c r="BS21" s="11">
        <v>0</v>
      </c>
      <c r="BT21" s="11">
        <v>0</v>
      </c>
      <c r="BU21" s="11">
        <v>0</v>
      </c>
      <c r="BV21" s="11">
        <v>420800</v>
      </c>
      <c r="BW21" s="11">
        <v>568100</v>
      </c>
      <c r="BX21" s="11">
        <v>0</v>
      </c>
      <c r="BY21" s="11">
        <v>0</v>
      </c>
      <c r="BZ21" s="11">
        <v>0</v>
      </c>
      <c r="CA21" s="74">
        <v>12770</v>
      </c>
      <c r="CB21" s="11">
        <v>3156</v>
      </c>
      <c r="CC21" s="11">
        <v>817290</v>
      </c>
      <c r="CD21" s="11">
        <v>923200</v>
      </c>
      <c r="CE21" s="11">
        <v>0</v>
      </c>
      <c r="CF21" s="11">
        <v>289300</v>
      </c>
      <c r="CG21" s="11">
        <v>0</v>
      </c>
      <c r="CH21" s="11">
        <v>374000</v>
      </c>
      <c r="CI21" s="11">
        <v>611900</v>
      </c>
      <c r="CJ21" s="11">
        <v>56176</v>
      </c>
      <c r="CK21" s="11">
        <v>0</v>
      </c>
      <c r="CL21" s="11">
        <v>20514</v>
      </c>
      <c r="CM21" s="11">
        <v>96630</v>
      </c>
      <c r="CN21" s="11">
        <v>0</v>
      </c>
      <c r="CO21" s="11">
        <v>21444</v>
      </c>
      <c r="CP21" s="11">
        <v>0</v>
      </c>
      <c r="CQ21" s="11">
        <v>4768</v>
      </c>
      <c r="CR21" s="11">
        <v>0</v>
      </c>
      <c r="CS21" s="11">
        <v>0</v>
      </c>
      <c r="CT21" s="11">
        <v>7526</v>
      </c>
      <c r="CU21" s="11">
        <v>6840</v>
      </c>
      <c r="CV21" s="11">
        <v>0</v>
      </c>
      <c r="CW21" s="11">
        <v>139390</v>
      </c>
      <c r="CX21" s="11">
        <v>17884</v>
      </c>
      <c r="CY21" s="11">
        <v>0</v>
      </c>
      <c r="CZ21" s="11">
        <v>0</v>
      </c>
      <c r="DA21" s="25">
        <f t="shared" si="1"/>
        <v>6191477</v>
      </c>
    </row>
    <row r="22" spans="1:105" x14ac:dyDescent="0.25">
      <c r="A22" s="5" t="s">
        <v>218</v>
      </c>
      <c r="B22" s="5">
        <v>4121000</v>
      </c>
      <c r="C22" s="11">
        <v>69160</v>
      </c>
      <c r="D22" s="11">
        <v>0</v>
      </c>
      <c r="E22" s="11">
        <v>10520</v>
      </c>
      <c r="F22" s="11">
        <v>15690</v>
      </c>
      <c r="G22" s="11">
        <v>0</v>
      </c>
      <c r="H22" s="11">
        <v>61920</v>
      </c>
      <c r="I22" s="11">
        <v>21492</v>
      </c>
      <c r="J22" s="11">
        <v>0</v>
      </c>
      <c r="K22" s="11">
        <v>16935</v>
      </c>
      <c r="L22" s="11">
        <v>13150</v>
      </c>
      <c r="M22" s="11">
        <v>36760</v>
      </c>
      <c r="N22" s="11">
        <v>19580</v>
      </c>
      <c r="O22" s="11">
        <v>0</v>
      </c>
      <c r="P22" s="11">
        <v>0</v>
      </c>
      <c r="Q22" s="11">
        <v>5304</v>
      </c>
      <c r="R22" s="11">
        <v>0</v>
      </c>
      <c r="S22" s="11">
        <v>73392</v>
      </c>
      <c r="T22" s="11">
        <v>14728</v>
      </c>
      <c r="U22" s="11">
        <v>48808</v>
      </c>
      <c r="V22" s="11">
        <v>25495</v>
      </c>
      <c r="W22" s="11">
        <v>36603</v>
      </c>
      <c r="X22" s="11">
        <v>0</v>
      </c>
      <c r="Y22" s="11">
        <v>29502</v>
      </c>
      <c r="Z22" s="11">
        <v>39450</v>
      </c>
      <c r="AA22" s="11">
        <v>13150</v>
      </c>
      <c r="AB22" s="11">
        <v>13150</v>
      </c>
      <c r="AC22" s="11">
        <v>27470</v>
      </c>
      <c r="AD22" s="11">
        <v>49440</v>
      </c>
      <c r="AE22" s="11">
        <v>49440</v>
      </c>
      <c r="AF22" s="11">
        <v>9468</v>
      </c>
      <c r="AG22" s="11">
        <v>15515</v>
      </c>
      <c r="AH22" s="11">
        <v>5150</v>
      </c>
      <c r="AI22" s="11">
        <v>4120</v>
      </c>
      <c r="AJ22" s="11">
        <v>2010</v>
      </c>
      <c r="AK22" s="11">
        <v>4775</v>
      </c>
      <c r="AL22" s="11">
        <v>3200</v>
      </c>
      <c r="AM22" s="11">
        <v>12930</v>
      </c>
      <c r="AN22" s="11">
        <v>12610</v>
      </c>
      <c r="AO22" s="11">
        <v>20765</v>
      </c>
      <c r="AP22" s="11">
        <v>11325</v>
      </c>
      <c r="AQ22" s="11">
        <v>0</v>
      </c>
      <c r="AR22" s="11">
        <v>31560</v>
      </c>
      <c r="AS22" s="11">
        <v>31560</v>
      </c>
      <c r="AT22" s="11">
        <v>20765</v>
      </c>
      <c r="AU22" s="11">
        <v>21762</v>
      </c>
      <c r="AV22" s="11">
        <v>85740</v>
      </c>
      <c r="AW22" s="11">
        <v>85740</v>
      </c>
      <c r="AX22" s="11">
        <v>131500</v>
      </c>
      <c r="AY22" s="11">
        <v>0</v>
      </c>
      <c r="AZ22" s="11">
        <v>0</v>
      </c>
      <c r="BA22" s="11">
        <v>0</v>
      </c>
      <c r="BB22" s="11">
        <v>4480</v>
      </c>
      <c r="BC22" s="11">
        <v>46720</v>
      </c>
      <c r="BD22" s="11">
        <v>53700</v>
      </c>
      <c r="BE22" s="11">
        <v>53700</v>
      </c>
      <c r="BF22" s="11">
        <v>99400</v>
      </c>
      <c r="BG22" s="11">
        <v>109720</v>
      </c>
      <c r="BH22" s="11">
        <v>109720</v>
      </c>
      <c r="BI22" s="11">
        <v>47340</v>
      </c>
      <c r="BJ22" s="11">
        <v>47340</v>
      </c>
      <c r="BK22" s="11">
        <v>54060</v>
      </c>
      <c r="BL22" s="11">
        <v>0</v>
      </c>
      <c r="BM22" s="11">
        <v>0</v>
      </c>
      <c r="BN22" s="11">
        <v>0</v>
      </c>
      <c r="BO22" s="11">
        <v>5927</v>
      </c>
      <c r="BP22" s="11">
        <v>0</v>
      </c>
      <c r="BQ22" s="11">
        <v>604900</v>
      </c>
      <c r="BR22" s="11">
        <v>105200</v>
      </c>
      <c r="BS22" s="11">
        <v>0</v>
      </c>
      <c r="BT22" s="11">
        <v>0</v>
      </c>
      <c r="BU22" s="11">
        <v>0</v>
      </c>
      <c r="BV22" s="11">
        <v>1262400</v>
      </c>
      <c r="BW22" s="11">
        <v>1704300</v>
      </c>
      <c r="BX22" s="11">
        <v>0</v>
      </c>
      <c r="BY22" s="11">
        <v>0</v>
      </c>
      <c r="BZ22" s="11">
        <v>0</v>
      </c>
      <c r="CA22" s="74">
        <v>15324</v>
      </c>
      <c r="CB22" s="11">
        <v>3156</v>
      </c>
      <c r="CC22" s="11">
        <v>817290</v>
      </c>
      <c r="CD22" s="11">
        <v>3692800</v>
      </c>
      <c r="CE22" s="11">
        <v>0</v>
      </c>
      <c r="CF22" s="11">
        <v>867900</v>
      </c>
      <c r="CG22" s="11">
        <v>0</v>
      </c>
      <c r="CH22" s="11">
        <v>374000</v>
      </c>
      <c r="CI22" s="11">
        <v>611900</v>
      </c>
      <c r="CJ22" s="11">
        <v>56176</v>
      </c>
      <c r="CK22" s="11">
        <v>0</v>
      </c>
      <c r="CL22" s="11">
        <v>34190</v>
      </c>
      <c r="CM22" s="11">
        <v>96630</v>
      </c>
      <c r="CN22" s="11">
        <v>0</v>
      </c>
      <c r="CO22" s="11">
        <v>64332</v>
      </c>
      <c r="CP22" s="11">
        <v>0</v>
      </c>
      <c r="CQ22" s="11">
        <v>11920</v>
      </c>
      <c r="CR22" s="11">
        <v>0</v>
      </c>
      <c r="CS22" s="11">
        <v>19936</v>
      </c>
      <c r="CT22" s="11">
        <v>18815</v>
      </c>
      <c r="CU22" s="11">
        <v>13680</v>
      </c>
      <c r="CV22" s="11">
        <v>152540</v>
      </c>
      <c r="CW22" s="11">
        <v>139390</v>
      </c>
      <c r="CX22" s="11">
        <v>17884</v>
      </c>
      <c r="CY22" s="11">
        <v>0</v>
      </c>
      <c r="CZ22" s="11">
        <v>0</v>
      </c>
      <c r="DA22" s="25">
        <f t="shared" si="1"/>
        <v>12518404</v>
      </c>
    </row>
    <row r="23" spans="1:105" x14ac:dyDescent="0.25">
      <c r="A23" s="5" t="s">
        <v>219</v>
      </c>
      <c r="B23" s="5">
        <v>4123002</v>
      </c>
      <c r="C23" s="11">
        <v>34580</v>
      </c>
      <c r="D23" s="11">
        <v>0</v>
      </c>
      <c r="E23" s="11">
        <v>6312</v>
      </c>
      <c r="F23" s="11">
        <v>9414</v>
      </c>
      <c r="G23" s="11">
        <v>0</v>
      </c>
      <c r="H23" s="11">
        <v>30960</v>
      </c>
      <c r="I23" s="11">
        <v>21492</v>
      </c>
      <c r="J23" s="11">
        <v>0</v>
      </c>
      <c r="K23" s="11">
        <v>16935</v>
      </c>
      <c r="L23" s="11">
        <v>13150</v>
      </c>
      <c r="M23" s="11">
        <v>22975</v>
      </c>
      <c r="N23" s="11">
        <v>19580</v>
      </c>
      <c r="O23" s="11">
        <v>0</v>
      </c>
      <c r="P23" s="11">
        <v>0</v>
      </c>
      <c r="Q23" s="11">
        <v>7956</v>
      </c>
      <c r="R23" s="11">
        <v>0</v>
      </c>
      <c r="S23" s="11">
        <v>73392</v>
      </c>
      <c r="T23" s="11">
        <v>14728</v>
      </c>
      <c r="U23" s="11">
        <v>18303</v>
      </c>
      <c r="V23" s="11">
        <v>15297</v>
      </c>
      <c r="W23" s="11">
        <v>36603</v>
      </c>
      <c r="X23" s="11">
        <v>0</v>
      </c>
      <c r="Y23" s="11">
        <v>29502</v>
      </c>
      <c r="Z23" s="11">
        <v>39450</v>
      </c>
      <c r="AA23" s="11">
        <v>13150</v>
      </c>
      <c r="AB23" s="11">
        <v>13150</v>
      </c>
      <c r="AC23" s="11">
        <v>27470</v>
      </c>
      <c r="AD23" s="11">
        <v>49440</v>
      </c>
      <c r="AE23" s="11">
        <v>49440</v>
      </c>
      <c r="AF23" s="11">
        <v>9468</v>
      </c>
      <c r="AG23" s="11">
        <v>15515</v>
      </c>
      <c r="AH23" s="11">
        <v>5150</v>
      </c>
      <c r="AI23" s="11">
        <v>4120</v>
      </c>
      <c r="AJ23" s="11">
        <v>2010</v>
      </c>
      <c r="AK23" s="11">
        <v>4775</v>
      </c>
      <c r="AL23" s="11">
        <v>3200</v>
      </c>
      <c r="AM23" s="11">
        <v>12930</v>
      </c>
      <c r="AN23" s="11">
        <v>12610</v>
      </c>
      <c r="AO23" s="11">
        <v>20765</v>
      </c>
      <c r="AP23" s="11">
        <v>11325</v>
      </c>
      <c r="AQ23" s="11">
        <v>0</v>
      </c>
      <c r="AR23" s="11">
        <v>31560</v>
      </c>
      <c r="AS23" s="11">
        <v>31560</v>
      </c>
      <c r="AT23" s="11">
        <v>20765</v>
      </c>
      <c r="AU23" s="11">
        <v>21762</v>
      </c>
      <c r="AV23" s="11">
        <v>85740</v>
      </c>
      <c r="AW23" s="11">
        <v>85740</v>
      </c>
      <c r="AX23" s="11">
        <v>131500</v>
      </c>
      <c r="AY23" s="11">
        <v>0</v>
      </c>
      <c r="AZ23" s="11">
        <v>0</v>
      </c>
      <c r="BA23" s="11">
        <v>0</v>
      </c>
      <c r="BB23" s="11">
        <v>4480</v>
      </c>
      <c r="BC23" s="11">
        <v>46720</v>
      </c>
      <c r="BD23" s="11">
        <v>53700</v>
      </c>
      <c r="BE23" s="11">
        <v>53700</v>
      </c>
      <c r="BF23" s="11">
        <v>99400</v>
      </c>
      <c r="BG23" s="11">
        <v>109720</v>
      </c>
      <c r="BH23" s="11">
        <v>109720</v>
      </c>
      <c r="BI23" s="11">
        <v>47340</v>
      </c>
      <c r="BJ23" s="11">
        <v>47340</v>
      </c>
      <c r="BK23" s="11">
        <v>54060</v>
      </c>
      <c r="BL23" s="11">
        <v>0</v>
      </c>
      <c r="BM23" s="11">
        <v>0</v>
      </c>
      <c r="BN23" s="11">
        <v>0</v>
      </c>
      <c r="BO23" s="11">
        <v>5927</v>
      </c>
      <c r="BP23" s="11">
        <v>0</v>
      </c>
      <c r="BQ23" s="11">
        <v>241960</v>
      </c>
      <c r="BR23" s="11">
        <v>42080</v>
      </c>
      <c r="BS23" s="11">
        <v>0</v>
      </c>
      <c r="BT23" s="11">
        <v>0</v>
      </c>
      <c r="BU23" s="11">
        <v>0</v>
      </c>
      <c r="BV23" s="11">
        <v>631200</v>
      </c>
      <c r="BW23" s="11">
        <v>852150</v>
      </c>
      <c r="BX23" s="11">
        <v>0</v>
      </c>
      <c r="BY23" s="11">
        <v>0</v>
      </c>
      <c r="BZ23" s="11">
        <v>0</v>
      </c>
      <c r="CA23" s="74">
        <v>12770</v>
      </c>
      <c r="CB23" s="11">
        <v>3156</v>
      </c>
      <c r="CC23" s="11">
        <v>817290</v>
      </c>
      <c r="CD23" s="11">
        <v>1846400</v>
      </c>
      <c r="CE23" s="11">
        <v>0</v>
      </c>
      <c r="CF23" s="11">
        <v>578600</v>
      </c>
      <c r="CG23" s="11">
        <v>0</v>
      </c>
      <c r="CH23" s="11">
        <v>374000</v>
      </c>
      <c r="CI23" s="11">
        <v>611900</v>
      </c>
      <c r="CJ23" s="11">
        <v>56176</v>
      </c>
      <c r="CK23" s="11">
        <v>0</v>
      </c>
      <c r="CL23" s="11">
        <v>20514</v>
      </c>
      <c r="CM23" s="11">
        <v>96630</v>
      </c>
      <c r="CN23" s="11">
        <v>0</v>
      </c>
      <c r="CO23" s="11">
        <v>21444</v>
      </c>
      <c r="CP23" s="11">
        <v>0</v>
      </c>
      <c r="CQ23" s="11">
        <v>4768</v>
      </c>
      <c r="CR23" s="11">
        <v>0</v>
      </c>
      <c r="CS23" s="11">
        <v>19936</v>
      </c>
      <c r="CT23" s="11">
        <v>7526</v>
      </c>
      <c r="CU23" s="11">
        <v>6840</v>
      </c>
      <c r="CV23" s="11">
        <v>91524</v>
      </c>
      <c r="CW23" s="11">
        <v>139390</v>
      </c>
      <c r="CX23" s="11">
        <v>17884</v>
      </c>
      <c r="CY23" s="11">
        <v>0</v>
      </c>
      <c r="CZ23" s="11">
        <v>0</v>
      </c>
      <c r="DA23" s="25">
        <f t="shared" si="1"/>
        <v>8200019</v>
      </c>
    </row>
    <row r="24" spans="1:105" x14ac:dyDescent="0.25">
      <c r="A24" s="5" t="s">
        <v>220</v>
      </c>
      <c r="B24" s="5">
        <v>4123005</v>
      </c>
      <c r="C24" s="11">
        <v>13832</v>
      </c>
      <c r="D24" s="11">
        <v>0</v>
      </c>
      <c r="E24" s="11">
        <v>6312</v>
      </c>
      <c r="F24" s="11">
        <v>6276</v>
      </c>
      <c r="G24" s="11">
        <v>0</v>
      </c>
      <c r="H24" s="11">
        <v>18576</v>
      </c>
      <c r="I24" s="11">
        <v>21492</v>
      </c>
      <c r="J24" s="11">
        <v>0</v>
      </c>
      <c r="K24" s="11">
        <v>16935</v>
      </c>
      <c r="L24" s="11">
        <v>13150</v>
      </c>
      <c r="M24" s="11">
        <v>22975</v>
      </c>
      <c r="N24" s="11">
        <v>19580</v>
      </c>
      <c r="O24" s="11">
        <v>0</v>
      </c>
      <c r="P24" s="11">
        <v>0</v>
      </c>
      <c r="Q24" s="11">
        <v>5304</v>
      </c>
      <c r="R24" s="11">
        <v>0</v>
      </c>
      <c r="S24" s="11">
        <v>73392</v>
      </c>
      <c r="T24" s="11">
        <v>14728</v>
      </c>
      <c r="U24" s="11">
        <v>18303</v>
      </c>
      <c r="V24" s="11">
        <v>15297</v>
      </c>
      <c r="W24" s="11">
        <v>36603</v>
      </c>
      <c r="X24" s="11">
        <v>0</v>
      </c>
      <c r="Y24" s="11">
        <v>29502</v>
      </c>
      <c r="Z24" s="11">
        <v>39450</v>
      </c>
      <c r="AA24" s="11">
        <v>13150</v>
      </c>
      <c r="AB24" s="11">
        <v>13150</v>
      </c>
      <c r="AC24" s="11">
        <v>27470</v>
      </c>
      <c r="AD24" s="11">
        <v>49440</v>
      </c>
      <c r="AE24" s="11">
        <v>49440</v>
      </c>
      <c r="AF24" s="11">
        <v>9468</v>
      </c>
      <c r="AG24" s="11">
        <v>15515</v>
      </c>
      <c r="AH24" s="11">
        <v>5150</v>
      </c>
      <c r="AI24" s="11">
        <v>4120</v>
      </c>
      <c r="AJ24" s="11">
        <v>2010</v>
      </c>
      <c r="AK24" s="11">
        <v>4775</v>
      </c>
      <c r="AL24" s="11">
        <v>3200</v>
      </c>
      <c r="AM24" s="11">
        <v>12930</v>
      </c>
      <c r="AN24" s="11">
        <v>12610</v>
      </c>
      <c r="AO24" s="11">
        <v>20765</v>
      </c>
      <c r="AP24" s="11">
        <v>11325</v>
      </c>
      <c r="AQ24" s="11">
        <v>0</v>
      </c>
      <c r="AR24" s="11">
        <v>31560</v>
      </c>
      <c r="AS24" s="11">
        <v>31560</v>
      </c>
      <c r="AT24" s="11">
        <v>20765</v>
      </c>
      <c r="AU24" s="11">
        <v>21762</v>
      </c>
      <c r="AV24" s="11">
        <v>85740</v>
      </c>
      <c r="AW24" s="11">
        <v>85740</v>
      </c>
      <c r="AX24" s="11">
        <v>131500</v>
      </c>
      <c r="AY24" s="11">
        <v>0</v>
      </c>
      <c r="AZ24" s="11">
        <v>0</v>
      </c>
      <c r="BA24" s="11">
        <v>0</v>
      </c>
      <c r="BB24" s="11">
        <v>4480</v>
      </c>
      <c r="BC24" s="11">
        <v>46720</v>
      </c>
      <c r="BD24" s="11">
        <v>53700</v>
      </c>
      <c r="BE24" s="11">
        <v>53700</v>
      </c>
      <c r="BF24" s="11">
        <v>99400</v>
      </c>
      <c r="BG24" s="11">
        <v>109720</v>
      </c>
      <c r="BH24" s="11">
        <v>109720</v>
      </c>
      <c r="BI24" s="11">
        <v>47340</v>
      </c>
      <c r="BJ24" s="11">
        <v>47340</v>
      </c>
      <c r="BK24" s="11">
        <v>54060</v>
      </c>
      <c r="BL24" s="11">
        <v>0</v>
      </c>
      <c r="BM24" s="11">
        <v>0</v>
      </c>
      <c r="BN24" s="11">
        <v>0</v>
      </c>
      <c r="BO24" s="11">
        <v>5927</v>
      </c>
      <c r="BP24" s="11">
        <v>0</v>
      </c>
      <c r="BQ24" s="11">
        <v>145176</v>
      </c>
      <c r="BR24" s="11">
        <v>25248</v>
      </c>
      <c r="BS24" s="11">
        <v>0</v>
      </c>
      <c r="BT24" s="11">
        <v>0</v>
      </c>
      <c r="BU24" s="11">
        <v>0</v>
      </c>
      <c r="BV24" s="11">
        <v>420800</v>
      </c>
      <c r="BW24" s="11">
        <v>568100</v>
      </c>
      <c r="BX24" s="11">
        <v>0</v>
      </c>
      <c r="BY24" s="11">
        <v>0</v>
      </c>
      <c r="BZ24" s="11">
        <v>0</v>
      </c>
      <c r="CA24" s="74">
        <v>12770</v>
      </c>
      <c r="CB24" s="11">
        <v>3156</v>
      </c>
      <c r="CC24" s="11">
        <v>817290</v>
      </c>
      <c r="CD24" s="11">
        <v>1846400</v>
      </c>
      <c r="CE24" s="11">
        <v>0</v>
      </c>
      <c r="CF24" s="11">
        <v>578600</v>
      </c>
      <c r="CG24" s="11">
        <v>0</v>
      </c>
      <c r="CH24" s="11">
        <v>374000</v>
      </c>
      <c r="CI24" s="11">
        <v>611900</v>
      </c>
      <c r="CJ24" s="11">
        <v>56176</v>
      </c>
      <c r="CK24" s="11">
        <v>0</v>
      </c>
      <c r="CL24" s="11">
        <v>20514</v>
      </c>
      <c r="CM24" s="11">
        <v>96630</v>
      </c>
      <c r="CN24" s="11">
        <v>0</v>
      </c>
      <c r="CO24" s="11">
        <v>21444</v>
      </c>
      <c r="CP24" s="11">
        <v>0</v>
      </c>
      <c r="CQ24" s="11">
        <v>4768</v>
      </c>
      <c r="CR24" s="11">
        <v>0</v>
      </c>
      <c r="CS24" s="11">
        <v>0</v>
      </c>
      <c r="CT24" s="11">
        <v>7526</v>
      </c>
      <c r="CU24" s="11">
        <v>6840</v>
      </c>
      <c r="CV24" s="11">
        <v>0</v>
      </c>
      <c r="CW24" s="11">
        <v>139390</v>
      </c>
      <c r="CX24" s="11">
        <v>17884</v>
      </c>
      <c r="CY24" s="11">
        <v>0</v>
      </c>
      <c r="CZ24" s="11">
        <v>0</v>
      </c>
      <c r="DA24" s="25">
        <f t="shared" si="1"/>
        <v>7441571</v>
      </c>
    </row>
    <row r="25" spans="1:105" x14ac:dyDescent="0.25">
      <c r="A25" s="5" t="s">
        <v>221</v>
      </c>
      <c r="B25" s="5">
        <v>4123001</v>
      </c>
      <c r="C25" s="11">
        <v>13832</v>
      </c>
      <c r="D25" s="11">
        <v>0</v>
      </c>
      <c r="E25" s="11">
        <v>6312</v>
      </c>
      <c r="F25" s="11">
        <v>9414</v>
      </c>
      <c r="G25" s="11">
        <v>0</v>
      </c>
      <c r="H25" s="11">
        <v>18576</v>
      </c>
      <c r="I25" s="11">
        <v>21492</v>
      </c>
      <c r="J25" s="11">
        <v>0</v>
      </c>
      <c r="K25" s="11">
        <v>16935</v>
      </c>
      <c r="L25" s="11">
        <v>13150</v>
      </c>
      <c r="M25" s="11">
        <v>13785</v>
      </c>
      <c r="N25" s="11">
        <v>19580</v>
      </c>
      <c r="O25" s="11">
        <v>0</v>
      </c>
      <c r="P25" s="11">
        <v>0</v>
      </c>
      <c r="Q25" s="11">
        <v>5304</v>
      </c>
      <c r="R25" s="11">
        <v>0</v>
      </c>
      <c r="S25" s="11">
        <v>73392</v>
      </c>
      <c r="T25" s="11">
        <v>14728</v>
      </c>
      <c r="U25" s="11">
        <v>18303</v>
      </c>
      <c r="V25" s="11">
        <v>15297</v>
      </c>
      <c r="W25" s="11">
        <v>36603</v>
      </c>
      <c r="X25" s="11">
        <v>0</v>
      </c>
      <c r="Y25" s="11">
        <v>29502</v>
      </c>
      <c r="Z25" s="11">
        <v>39450</v>
      </c>
      <c r="AA25" s="11">
        <v>13150</v>
      </c>
      <c r="AB25" s="11">
        <v>13150</v>
      </c>
      <c r="AC25" s="11">
        <v>27470</v>
      </c>
      <c r="AD25" s="11">
        <v>49440</v>
      </c>
      <c r="AE25" s="11">
        <v>49440</v>
      </c>
      <c r="AF25" s="11">
        <v>9468</v>
      </c>
      <c r="AG25" s="11">
        <v>15515</v>
      </c>
      <c r="AH25" s="11">
        <v>5150</v>
      </c>
      <c r="AI25" s="11">
        <v>4120</v>
      </c>
      <c r="AJ25" s="11">
        <v>2010</v>
      </c>
      <c r="AK25" s="11">
        <v>4775</v>
      </c>
      <c r="AL25" s="11">
        <v>3200</v>
      </c>
      <c r="AM25" s="11">
        <v>12930</v>
      </c>
      <c r="AN25" s="11">
        <v>12610</v>
      </c>
      <c r="AO25" s="11">
        <v>20765</v>
      </c>
      <c r="AP25" s="11">
        <v>11325</v>
      </c>
      <c r="AQ25" s="11">
        <v>0</v>
      </c>
      <c r="AR25" s="11">
        <v>31560</v>
      </c>
      <c r="AS25" s="11">
        <v>31560</v>
      </c>
      <c r="AT25" s="11">
        <v>20765</v>
      </c>
      <c r="AU25" s="11">
        <v>21762</v>
      </c>
      <c r="AV25" s="11">
        <v>85740</v>
      </c>
      <c r="AW25" s="11">
        <v>85740</v>
      </c>
      <c r="AX25" s="11">
        <v>131500</v>
      </c>
      <c r="AY25" s="11">
        <v>0</v>
      </c>
      <c r="AZ25" s="11">
        <v>0</v>
      </c>
      <c r="BA25" s="11">
        <v>0</v>
      </c>
      <c r="BB25" s="11">
        <v>4480</v>
      </c>
      <c r="BC25" s="11">
        <v>46720</v>
      </c>
      <c r="BD25" s="11">
        <v>53700</v>
      </c>
      <c r="BE25" s="11">
        <v>53700</v>
      </c>
      <c r="BF25" s="11">
        <v>99400</v>
      </c>
      <c r="BG25" s="11">
        <v>109720</v>
      </c>
      <c r="BH25" s="11">
        <v>109720</v>
      </c>
      <c r="BI25" s="11">
        <v>47340</v>
      </c>
      <c r="BJ25" s="11">
        <v>47340</v>
      </c>
      <c r="BK25" s="11">
        <v>54060</v>
      </c>
      <c r="BL25" s="11">
        <v>0</v>
      </c>
      <c r="BM25" s="11">
        <v>0</v>
      </c>
      <c r="BN25" s="11">
        <v>0</v>
      </c>
      <c r="BO25" s="11">
        <v>5927</v>
      </c>
      <c r="BP25" s="11">
        <v>0</v>
      </c>
      <c r="BQ25" s="11">
        <v>145176</v>
      </c>
      <c r="BR25" s="11">
        <v>25248</v>
      </c>
      <c r="BS25" s="11">
        <v>0</v>
      </c>
      <c r="BT25" s="11">
        <v>0</v>
      </c>
      <c r="BU25" s="11">
        <v>0</v>
      </c>
      <c r="BV25" s="11">
        <v>420800</v>
      </c>
      <c r="BW25" s="11">
        <v>568100</v>
      </c>
      <c r="BX25" s="11">
        <v>0</v>
      </c>
      <c r="BY25" s="11">
        <v>0</v>
      </c>
      <c r="BZ25" s="11">
        <v>0</v>
      </c>
      <c r="CA25" s="74">
        <v>12770</v>
      </c>
      <c r="CB25" s="11">
        <v>3156</v>
      </c>
      <c r="CC25" s="11">
        <v>817290</v>
      </c>
      <c r="CD25" s="11">
        <v>1477120</v>
      </c>
      <c r="CE25" s="11">
        <v>0</v>
      </c>
      <c r="CF25" s="11">
        <v>578600</v>
      </c>
      <c r="CG25" s="11">
        <v>0</v>
      </c>
      <c r="CH25" s="11">
        <v>374000</v>
      </c>
      <c r="CI25" s="11">
        <v>611900</v>
      </c>
      <c r="CJ25" s="11">
        <v>56176</v>
      </c>
      <c r="CK25" s="11">
        <v>0</v>
      </c>
      <c r="CL25" s="11">
        <v>20514</v>
      </c>
      <c r="CM25" s="11">
        <v>96630</v>
      </c>
      <c r="CN25" s="11">
        <v>0</v>
      </c>
      <c r="CO25" s="11">
        <v>21444</v>
      </c>
      <c r="CP25" s="11">
        <v>0</v>
      </c>
      <c r="CQ25" s="11">
        <v>4768</v>
      </c>
      <c r="CR25" s="11">
        <v>0</v>
      </c>
      <c r="CS25" s="11">
        <v>0</v>
      </c>
      <c r="CT25" s="11">
        <v>7526</v>
      </c>
      <c r="CU25" s="11">
        <v>6840</v>
      </c>
      <c r="CV25" s="11">
        <v>0</v>
      </c>
      <c r="CW25" s="11">
        <v>139390</v>
      </c>
      <c r="CX25" s="11">
        <v>17884</v>
      </c>
      <c r="CY25" s="11">
        <v>0</v>
      </c>
      <c r="CZ25" s="11">
        <v>0</v>
      </c>
      <c r="DA25" s="25">
        <f t="shared" si="1"/>
        <v>7066239</v>
      </c>
    </row>
    <row r="26" spans="1:105" x14ac:dyDescent="0.25">
      <c r="A26" s="5" t="s">
        <v>222</v>
      </c>
      <c r="B26" s="5">
        <v>4123004</v>
      </c>
      <c r="C26" s="11">
        <v>13832</v>
      </c>
      <c r="D26" s="11">
        <v>0</v>
      </c>
      <c r="E26" s="11">
        <v>6312</v>
      </c>
      <c r="F26" s="11">
        <v>6276</v>
      </c>
      <c r="G26" s="11">
        <v>0</v>
      </c>
      <c r="H26" s="11">
        <v>18576</v>
      </c>
      <c r="I26" s="11">
        <v>21492</v>
      </c>
      <c r="J26" s="11">
        <v>0</v>
      </c>
      <c r="K26" s="11">
        <v>16935</v>
      </c>
      <c r="L26" s="11">
        <v>13150</v>
      </c>
      <c r="M26" s="11">
        <v>13785</v>
      </c>
      <c r="N26" s="11">
        <v>19580</v>
      </c>
      <c r="O26" s="11">
        <v>0</v>
      </c>
      <c r="P26" s="11">
        <v>0</v>
      </c>
      <c r="Q26" s="11">
        <v>5304</v>
      </c>
      <c r="R26" s="11">
        <v>0</v>
      </c>
      <c r="S26" s="11">
        <v>73392</v>
      </c>
      <c r="T26" s="11">
        <v>14728</v>
      </c>
      <c r="U26" s="11">
        <v>18303</v>
      </c>
      <c r="V26" s="11">
        <v>15297</v>
      </c>
      <c r="W26" s="11">
        <v>36603</v>
      </c>
      <c r="X26" s="11">
        <v>0</v>
      </c>
      <c r="Y26" s="11">
        <v>29502</v>
      </c>
      <c r="Z26" s="11">
        <v>39450</v>
      </c>
      <c r="AA26" s="11">
        <v>13150</v>
      </c>
      <c r="AB26" s="11">
        <v>13150</v>
      </c>
      <c r="AC26" s="11">
        <v>27470</v>
      </c>
      <c r="AD26" s="11">
        <v>49440</v>
      </c>
      <c r="AE26" s="11">
        <v>49440</v>
      </c>
      <c r="AF26" s="11">
        <v>9468</v>
      </c>
      <c r="AG26" s="11">
        <v>15515</v>
      </c>
      <c r="AH26" s="11">
        <v>5150</v>
      </c>
      <c r="AI26" s="11">
        <v>4120</v>
      </c>
      <c r="AJ26" s="11">
        <v>2010</v>
      </c>
      <c r="AK26" s="11">
        <v>4775</v>
      </c>
      <c r="AL26" s="11">
        <v>3200</v>
      </c>
      <c r="AM26" s="11">
        <v>12930</v>
      </c>
      <c r="AN26" s="11">
        <v>12610</v>
      </c>
      <c r="AO26" s="11">
        <v>20765</v>
      </c>
      <c r="AP26" s="11">
        <v>11325</v>
      </c>
      <c r="AQ26" s="11">
        <v>0</v>
      </c>
      <c r="AR26" s="11">
        <v>31560</v>
      </c>
      <c r="AS26" s="11">
        <v>31560</v>
      </c>
      <c r="AT26" s="11">
        <v>20765</v>
      </c>
      <c r="AU26" s="11">
        <v>21762</v>
      </c>
      <c r="AV26" s="11">
        <v>85740</v>
      </c>
      <c r="AW26" s="11">
        <v>85740</v>
      </c>
      <c r="AX26" s="11">
        <v>131500</v>
      </c>
      <c r="AY26" s="11">
        <v>0</v>
      </c>
      <c r="AZ26" s="11">
        <v>0</v>
      </c>
      <c r="BA26" s="11">
        <v>0</v>
      </c>
      <c r="BB26" s="11">
        <v>4480</v>
      </c>
      <c r="BC26" s="11">
        <v>46720</v>
      </c>
      <c r="BD26" s="11">
        <v>53700</v>
      </c>
      <c r="BE26" s="11">
        <v>53700</v>
      </c>
      <c r="BF26" s="11">
        <v>99400</v>
      </c>
      <c r="BG26" s="11">
        <v>109720</v>
      </c>
      <c r="BH26" s="11">
        <v>109720</v>
      </c>
      <c r="BI26" s="11">
        <v>47340</v>
      </c>
      <c r="BJ26" s="11">
        <v>47340</v>
      </c>
      <c r="BK26" s="11">
        <v>54060</v>
      </c>
      <c r="BL26" s="11">
        <v>0</v>
      </c>
      <c r="BM26" s="11">
        <v>0</v>
      </c>
      <c r="BN26" s="11">
        <v>0</v>
      </c>
      <c r="BO26" s="11">
        <v>5927</v>
      </c>
      <c r="BP26" s="11">
        <v>0</v>
      </c>
      <c r="BQ26" s="11">
        <v>145176</v>
      </c>
      <c r="BR26" s="11">
        <v>25248</v>
      </c>
      <c r="BS26" s="11">
        <v>0</v>
      </c>
      <c r="BT26" s="11">
        <v>0</v>
      </c>
      <c r="BU26" s="11">
        <v>0</v>
      </c>
      <c r="BV26" s="11">
        <v>420800</v>
      </c>
      <c r="BW26" s="11">
        <v>568100</v>
      </c>
      <c r="BX26" s="11">
        <v>0</v>
      </c>
      <c r="BY26" s="11">
        <v>0</v>
      </c>
      <c r="BZ26" s="11">
        <v>0</v>
      </c>
      <c r="CA26" s="74">
        <v>12770</v>
      </c>
      <c r="CB26" s="11">
        <v>3156</v>
      </c>
      <c r="CC26" s="11">
        <v>817290</v>
      </c>
      <c r="CD26" s="11">
        <v>1477120</v>
      </c>
      <c r="CE26" s="11">
        <v>0</v>
      </c>
      <c r="CF26" s="11">
        <v>578600</v>
      </c>
      <c r="CG26" s="11">
        <v>0</v>
      </c>
      <c r="CH26" s="11">
        <v>374000</v>
      </c>
      <c r="CI26" s="11">
        <v>611900</v>
      </c>
      <c r="CJ26" s="11">
        <v>56176</v>
      </c>
      <c r="CK26" s="11">
        <v>0</v>
      </c>
      <c r="CL26" s="11">
        <v>20514</v>
      </c>
      <c r="CM26" s="11">
        <v>96630</v>
      </c>
      <c r="CN26" s="11">
        <v>0</v>
      </c>
      <c r="CO26" s="11">
        <v>21444</v>
      </c>
      <c r="CP26" s="11">
        <v>0</v>
      </c>
      <c r="CQ26" s="11">
        <v>4768</v>
      </c>
      <c r="CR26" s="11">
        <v>0</v>
      </c>
      <c r="CS26" s="11">
        <v>0</v>
      </c>
      <c r="CT26" s="11">
        <v>7526</v>
      </c>
      <c r="CU26" s="11">
        <v>6840</v>
      </c>
      <c r="CV26" s="11">
        <v>0</v>
      </c>
      <c r="CW26" s="11">
        <v>139390</v>
      </c>
      <c r="CX26" s="11">
        <v>17884</v>
      </c>
      <c r="CY26" s="11">
        <v>0</v>
      </c>
      <c r="CZ26" s="11">
        <v>0</v>
      </c>
      <c r="DA26" s="25">
        <f t="shared" si="1"/>
        <v>7063101</v>
      </c>
    </row>
    <row r="27" spans="1:105" x14ac:dyDescent="0.25">
      <c r="A27" s="5" t="s">
        <v>223</v>
      </c>
      <c r="B27" s="5">
        <v>4123010</v>
      </c>
      <c r="C27" s="11">
        <v>13832</v>
      </c>
      <c r="D27" s="11">
        <v>0</v>
      </c>
      <c r="E27" s="11">
        <v>6312</v>
      </c>
      <c r="F27" s="11">
        <v>9414</v>
      </c>
      <c r="G27" s="11">
        <v>0</v>
      </c>
      <c r="H27" s="11">
        <v>30960</v>
      </c>
      <c r="I27" s="11">
        <v>21492</v>
      </c>
      <c r="J27" s="11">
        <v>0</v>
      </c>
      <c r="K27" s="11">
        <v>16935</v>
      </c>
      <c r="L27" s="11">
        <v>13150</v>
      </c>
      <c r="M27" s="11">
        <v>22975</v>
      </c>
      <c r="N27" s="11">
        <v>19580</v>
      </c>
      <c r="O27" s="11">
        <v>0</v>
      </c>
      <c r="P27" s="11">
        <v>0</v>
      </c>
      <c r="Q27" s="11">
        <v>5304</v>
      </c>
      <c r="R27" s="11">
        <v>0</v>
      </c>
      <c r="S27" s="11">
        <v>73392</v>
      </c>
      <c r="T27" s="11">
        <v>14728</v>
      </c>
      <c r="U27" s="11">
        <v>18303</v>
      </c>
      <c r="V27" s="11">
        <v>15297</v>
      </c>
      <c r="W27" s="11">
        <v>36603</v>
      </c>
      <c r="X27" s="11">
        <v>0</v>
      </c>
      <c r="Y27" s="11">
        <v>29502</v>
      </c>
      <c r="Z27" s="11">
        <v>39450</v>
      </c>
      <c r="AA27" s="11">
        <v>13150</v>
      </c>
      <c r="AB27" s="11">
        <v>13150</v>
      </c>
      <c r="AC27" s="11">
        <v>27470</v>
      </c>
      <c r="AD27" s="11">
        <v>49440</v>
      </c>
      <c r="AE27" s="11">
        <v>49440</v>
      </c>
      <c r="AF27" s="11">
        <v>9468</v>
      </c>
      <c r="AG27" s="11">
        <v>15515</v>
      </c>
      <c r="AH27" s="11">
        <v>5150</v>
      </c>
      <c r="AI27" s="11">
        <v>4120</v>
      </c>
      <c r="AJ27" s="11">
        <v>2010</v>
      </c>
      <c r="AK27" s="11">
        <v>4775</v>
      </c>
      <c r="AL27" s="11">
        <v>3200</v>
      </c>
      <c r="AM27" s="11">
        <v>12930</v>
      </c>
      <c r="AN27" s="11">
        <v>12610</v>
      </c>
      <c r="AO27" s="11">
        <v>20765</v>
      </c>
      <c r="AP27" s="11">
        <v>11325</v>
      </c>
      <c r="AQ27" s="11">
        <v>0</v>
      </c>
      <c r="AR27" s="11">
        <v>31560</v>
      </c>
      <c r="AS27" s="11">
        <v>31560</v>
      </c>
      <c r="AT27" s="11">
        <v>20765</v>
      </c>
      <c r="AU27" s="11">
        <v>21762</v>
      </c>
      <c r="AV27" s="11">
        <v>85740</v>
      </c>
      <c r="AW27" s="11">
        <v>85740</v>
      </c>
      <c r="AX27" s="11">
        <v>131500</v>
      </c>
      <c r="AY27" s="11">
        <v>0</v>
      </c>
      <c r="AZ27" s="11">
        <v>0</v>
      </c>
      <c r="BA27" s="11">
        <v>0</v>
      </c>
      <c r="BB27" s="11">
        <v>4480</v>
      </c>
      <c r="BC27" s="11">
        <v>46720</v>
      </c>
      <c r="BD27" s="11">
        <v>53700</v>
      </c>
      <c r="BE27" s="11">
        <v>53700</v>
      </c>
      <c r="BF27" s="11">
        <v>99400</v>
      </c>
      <c r="BG27" s="11">
        <v>109720</v>
      </c>
      <c r="BH27" s="11">
        <v>109720</v>
      </c>
      <c r="BI27" s="11">
        <v>47340</v>
      </c>
      <c r="BJ27" s="11">
        <v>47340</v>
      </c>
      <c r="BK27" s="11">
        <v>54060</v>
      </c>
      <c r="BL27" s="11">
        <v>0</v>
      </c>
      <c r="BM27" s="11">
        <v>0</v>
      </c>
      <c r="BN27" s="11">
        <v>0</v>
      </c>
      <c r="BO27" s="11">
        <v>5927</v>
      </c>
      <c r="BP27" s="11">
        <v>0</v>
      </c>
      <c r="BQ27" s="11">
        <v>145176</v>
      </c>
      <c r="BR27" s="11">
        <v>25248</v>
      </c>
      <c r="BS27" s="11">
        <v>0</v>
      </c>
      <c r="BT27" s="11">
        <v>0</v>
      </c>
      <c r="BU27" s="11">
        <v>0</v>
      </c>
      <c r="BV27" s="11">
        <v>1262400</v>
      </c>
      <c r="BW27" s="11">
        <v>1704300</v>
      </c>
      <c r="BX27" s="11">
        <v>0</v>
      </c>
      <c r="BY27" s="11">
        <v>0</v>
      </c>
      <c r="BZ27" s="11">
        <v>0</v>
      </c>
      <c r="CA27" s="74">
        <v>12770</v>
      </c>
      <c r="CB27" s="11">
        <v>3156</v>
      </c>
      <c r="CC27" s="11">
        <v>817290</v>
      </c>
      <c r="CD27" s="11">
        <v>2769600</v>
      </c>
      <c r="CE27" s="11">
        <v>0</v>
      </c>
      <c r="CF27" s="11">
        <v>578600</v>
      </c>
      <c r="CG27" s="11">
        <v>0</v>
      </c>
      <c r="CH27" s="11">
        <v>374000</v>
      </c>
      <c r="CI27" s="11">
        <v>611900</v>
      </c>
      <c r="CJ27" s="11">
        <v>56176</v>
      </c>
      <c r="CK27" s="11">
        <v>0</v>
      </c>
      <c r="CL27" s="11">
        <v>20514</v>
      </c>
      <c r="CM27" s="11">
        <v>96630</v>
      </c>
      <c r="CN27" s="11">
        <v>0</v>
      </c>
      <c r="CO27" s="11">
        <v>21444</v>
      </c>
      <c r="CP27" s="11">
        <v>0</v>
      </c>
      <c r="CQ27" s="11">
        <v>4768</v>
      </c>
      <c r="CR27" s="11">
        <v>0</v>
      </c>
      <c r="CS27" s="11">
        <v>0</v>
      </c>
      <c r="CT27" s="11">
        <v>7526</v>
      </c>
      <c r="CU27" s="11">
        <v>6840</v>
      </c>
      <c r="CV27" s="11">
        <v>0</v>
      </c>
      <c r="CW27" s="11">
        <v>139390</v>
      </c>
      <c r="CX27" s="11">
        <v>17884</v>
      </c>
      <c r="CY27" s="11">
        <v>0</v>
      </c>
      <c r="CZ27" s="11">
        <v>0</v>
      </c>
      <c r="DA27" s="25">
        <f t="shared" si="1"/>
        <v>10358093</v>
      </c>
    </row>
    <row r="28" spans="1:105" x14ac:dyDescent="0.25">
      <c r="A28" s="5" t="s">
        <v>224</v>
      </c>
      <c r="B28" s="5">
        <v>4123007</v>
      </c>
      <c r="C28" s="11">
        <v>13832</v>
      </c>
      <c r="D28" s="11">
        <v>0</v>
      </c>
      <c r="E28" s="11">
        <v>6312</v>
      </c>
      <c r="F28" s="11">
        <v>9414</v>
      </c>
      <c r="G28" s="11">
        <v>0</v>
      </c>
      <c r="H28" s="11">
        <v>18576</v>
      </c>
      <c r="I28" s="11">
        <v>21492</v>
      </c>
      <c r="J28" s="11">
        <v>0</v>
      </c>
      <c r="K28" s="11">
        <v>16935</v>
      </c>
      <c r="L28" s="11">
        <v>13150</v>
      </c>
      <c r="M28" s="11">
        <v>22975</v>
      </c>
      <c r="N28" s="11">
        <v>19580</v>
      </c>
      <c r="O28" s="11">
        <v>0</v>
      </c>
      <c r="P28" s="11">
        <v>0</v>
      </c>
      <c r="Q28" s="11">
        <v>5304</v>
      </c>
      <c r="R28" s="11">
        <v>0</v>
      </c>
      <c r="S28" s="11">
        <v>73392</v>
      </c>
      <c r="T28" s="11">
        <v>14728</v>
      </c>
      <c r="U28" s="11">
        <v>18303</v>
      </c>
      <c r="V28" s="11">
        <v>15297</v>
      </c>
      <c r="W28" s="11">
        <v>36603</v>
      </c>
      <c r="X28" s="11">
        <v>0</v>
      </c>
      <c r="Y28" s="11">
        <v>29502</v>
      </c>
      <c r="Z28" s="11">
        <v>39450</v>
      </c>
      <c r="AA28" s="11">
        <v>13150</v>
      </c>
      <c r="AB28" s="11">
        <v>13150</v>
      </c>
      <c r="AC28" s="11">
        <v>27470</v>
      </c>
      <c r="AD28" s="11">
        <v>49440</v>
      </c>
      <c r="AE28" s="11">
        <v>49440</v>
      </c>
      <c r="AF28" s="11">
        <v>9468</v>
      </c>
      <c r="AG28" s="11">
        <v>15515</v>
      </c>
      <c r="AH28" s="11">
        <v>5150</v>
      </c>
      <c r="AI28" s="11">
        <v>4120</v>
      </c>
      <c r="AJ28" s="11">
        <v>2010</v>
      </c>
      <c r="AK28" s="11">
        <v>4775</v>
      </c>
      <c r="AL28" s="11">
        <v>3200</v>
      </c>
      <c r="AM28" s="11">
        <v>12930</v>
      </c>
      <c r="AN28" s="11">
        <v>12610</v>
      </c>
      <c r="AO28" s="11">
        <v>20765</v>
      </c>
      <c r="AP28" s="11">
        <v>11325</v>
      </c>
      <c r="AQ28" s="11">
        <v>0</v>
      </c>
      <c r="AR28" s="11">
        <v>31560</v>
      </c>
      <c r="AS28" s="11">
        <v>31560</v>
      </c>
      <c r="AT28" s="11">
        <v>20765</v>
      </c>
      <c r="AU28" s="11">
        <v>21762</v>
      </c>
      <c r="AV28" s="11">
        <v>85740</v>
      </c>
      <c r="AW28" s="11">
        <v>85740</v>
      </c>
      <c r="AX28" s="11">
        <v>131500</v>
      </c>
      <c r="AY28" s="11">
        <v>0</v>
      </c>
      <c r="AZ28" s="11">
        <v>0</v>
      </c>
      <c r="BA28" s="11">
        <v>0</v>
      </c>
      <c r="BB28" s="11">
        <v>4480</v>
      </c>
      <c r="BC28" s="11">
        <v>46720</v>
      </c>
      <c r="BD28" s="11">
        <v>53700</v>
      </c>
      <c r="BE28" s="11">
        <v>53700</v>
      </c>
      <c r="BF28" s="11">
        <v>99400</v>
      </c>
      <c r="BG28" s="11">
        <v>109720</v>
      </c>
      <c r="BH28" s="11">
        <v>109720</v>
      </c>
      <c r="BI28" s="11">
        <v>47340</v>
      </c>
      <c r="BJ28" s="11">
        <v>47340</v>
      </c>
      <c r="BK28" s="11">
        <v>54060</v>
      </c>
      <c r="BL28" s="11">
        <v>0</v>
      </c>
      <c r="BM28" s="11">
        <v>0</v>
      </c>
      <c r="BN28" s="11">
        <v>0</v>
      </c>
      <c r="BO28" s="11">
        <v>5927</v>
      </c>
      <c r="BP28" s="11">
        <v>0</v>
      </c>
      <c r="BQ28" s="11">
        <v>145176</v>
      </c>
      <c r="BR28" s="11">
        <v>25248</v>
      </c>
      <c r="BS28" s="11">
        <v>0</v>
      </c>
      <c r="BT28" s="11">
        <v>0</v>
      </c>
      <c r="BU28" s="11">
        <v>0</v>
      </c>
      <c r="BV28" s="11">
        <v>631200</v>
      </c>
      <c r="BW28" s="11">
        <v>852150</v>
      </c>
      <c r="BX28" s="11">
        <v>0</v>
      </c>
      <c r="BY28" s="11">
        <v>0</v>
      </c>
      <c r="BZ28" s="11">
        <v>0</v>
      </c>
      <c r="CA28" s="74">
        <v>12770</v>
      </c>
      <c r="CB28" s="11">
        <v>3156</v>
      </c>
      <c r="CC28" s="11">
        <v>817290</v>
      </c>
      <c r="CD28" s="11">
        <v>1846400</v>
      </c>
      <c r="CE28" s="11">
        <v>0</v>
      </c>
      <c r="CF28" s="11">
        <v>578600</v>
      </c>
      <c r="CG28" s="11">
        <v>0</v>
      </c>
      <c r="CH28" s="11">
        <v>374000</v>
      </c>
      <c r="CI28" s="11">
        <v>611900</v>
      </c>
      <c r="CJ28" s="11">
        <v>56176</v>
      </c>
      <c r="CK28" s="11">
        <v>0</v>
      </c>
      <c r="CL28" s="11">
        <v>20514</v>
      </c>
      <c r="CM28" s="11">
        <v>96630</v>
      </c>
      <c r="CN28" s="11">
        <v>0</v>
      </c>
      <c r="CO28" s="11">
        <v>21444</v>
      </c>
      <c r="CP28" s="11">
        <v>0</v>
      </c>
      <c r="CQ28" s="11">
        <v>4768</v>
      </c>
      <c r="CR28" s="11">
        <v>0</v>
      </c>
      <c r="CS28" s="11">
        <v>0</v>
      </c>
      <c r="CT28" s="11">
        <v>7526</v>
      </c>
      <c r="CU28" s="11">
        <v>6840</v>
      </c>
      <c r="CV28" s="11">
        <v>0</v>
      </c>
      <c r="CW28" s="11">
        <v>139390</v>
      </c>
      <c r="CX28" s="11">
        <v>17884</v>
      </c>
      <c r="CY28" s="11">
        <v>0</v>
      </c>
      <c r="CZ28" s="11">
        <v>0</v>
      </c>
      <c r="DA28" s="25">
        <f t="shared" si="1"/>
        <v>7939159</v>
      </c>
    </row>
    <row r="29" spans="1:105" x14ac:dyDescent="0.25">
      <c r="A29" s="5" t="s">
        <v>225</v>
      </c>
      <c r="B29" s="5"/>
      <c r="C29" s="11">
        <v>13832</v>
      </c>
      <c r="D29" s="11">
        <v>0</v>
      </c>
      <c r="E29" s="11">
        <v>4208</v>
      </c>
      <c r="F29" s="11">
        <v>6276</v>
      </c>
      <c r="G29" s="11">
        <v>0</v>
      </c>
      <c r="H29" s="11">
        <v>12384</v>
      </c>
      <c r="I29" s="11">
        <v>21492</v>
      </c>
      <c r="J29" s="11">
        <v>0</v>
      </c>
      <c r="K29" s="11">
        <v>16935</v>
      </c>
      <c r="L29" s="11">
        <v>13150</v>
      </c>
      <c r="M29" s="11">
        <v>22975</v>
      </c>
      <c r="N29" s="11">
        <v>19580</v>
      </c>
      <c r="O29" s="11">
        <v>0</v>
      </c>
      <c r="P29" s="11">
        <v>0</v>
      </c>
      <c r="Q29" s="11">
        <v>5304</v>
      </c>
      <c r="R29" s="11">
        <v>0</v>
      </c>
      <c r="S29" s="11">
        <v>73392</v>
      </c>
      <c r="T29" s="11">
        <v>14728</v>
      </c>
      <c r="U29" s="11">
        <v>18303</v>
      </c>
      <c r="V29" s="11">
        <v>15297</v>
      </c>
      <c r="W29" s="11">
        <v>36603</v>
      </c>
      <c r="X29" s="11">
        <v>0</v>
      </c>
      <c r="Y29" s="11">
        <v>29502</v>
      </c>
      <c r="Z29" s="11">
        <v>39450</v>
      </c>
      <c r="AA29" s="11">
        <v>13150</v>
      </c>
      <c r="AB29" s="11">
        <v>13150</v>
      </c>
      <c r="AC29" s="11">
        <v>27470</v>
      </c>
      <c r="AD29" s="11">
        <v>49440</v>
      </c>
      <c r="AE29" s="11">
        <v>49440</v>
      </c>
      <c r="AF29" s="11">
        <v>9468</v>
      </c>
      <c r="AG29" s="11">
        <v>15515</v>
      </c>
      <c r="AH29" s="11">
        <v>5150</v>
      </c>
      <c r="AI29" s="11">
        <v>4120</v>
      </c>
      <c r="AJ29" s="11">
        <v>2010</v>
      </c>
      <c r="AK29" s="11">
        <v>4775</v>
      </c>
      <c r="AL29" s="11">
        <v>3200</v>
      </c>
      <c r="AM29" s="11">
        <v>12930</v>
      </c>
      <c r="AN29" s="11">
        <v>12610</v>
      </c>
      <c r="AO29" s="11">
        <v>20765</v>
      </c>
      <c r="AP29" s="11">
        <v>11325</v>
      </c>
      <c r="AQ29" s="11">
        <v>0</v>
      </c>
      <c r="AR29" s="11">
        <v>31560</v>
      </c>
      <c r="AS29" s="11">
        <v>31560</v>
      </c>
      <c r="AT29" s="11">
        <v>20765</v>
      </c>
      <c r="AU29" s="11">
        <v>21762</v>
      </c>
      <c r="AV29" s="11">
        <v>85740</v>
      </c>
      <c r="AW29" s="11">
        <v>85740</v>
      </c>
      <c r="AX29" s="11">
        <v>131500</v>
      </c>
      <c r="AY29" s="11">
        <v>0</v>
      </c>
      <c r="AZ29" s="11">
        <v>0</v>
      </c>
      <c r="BA29" s="11">
        <v>0</v>
      </c>
      <c r="BB29" s="11">
        <v>4480</v>
      </c>
      <c r="BC29" s="11">
        <v>46720</v>
      </c>
      <c r="BD29" s="11">
        <v>53700</v>
      </c>
      <c r="BE29" s="11">
        <v>53700</v>
      </c>
      <c r="BF29" s="11">
        <v>99400</v>
      </c>
      <c r="BG29" s="11">
        <v>109720</v>
      </c>
      <c r="BH29" s="11">
        <v>109720</v>
      </c>
      <c r="BI29" s="11">
        <v>47340</v>
      </c>
      <c r="BJ29" s="11">
        <v>47340</v>
      </c>
      <c r="BK29" s="11">
        <v>54060</v>
      </c>
      <c r="BL29" s="11">
        <v>0</v>
      </c>
      <c r="BM29" s="11">
        <v>0</v>
      </c>
      <c r="BN29" s="11">
        <v>0</v>
      </c>
      <c r="BO29" s="11">
        <v>5927</v>
      </c>
      <c r="BP29" s="11">
        <v>0</v>
      </c>
      <c r="BQ29" s="11">
        <v>145176</v>
      </c>
      <c r="BR29" s="11">
        <v>25248</v>
      </c>
      <c r="BS29" s="11">
        <v>0</v>
      </c>
      <c r="BT29" s="11">
        <v>0</v>
      </c>
      <c r="BU29" s="11">
        <v>0</v>
      </c>
      <c r="BV29" s="11">
        <v>631200</v>
      </c>
      <c r="BW29" s="11">
        <v>852150</v>
      </c>
      <c r="BX29" s="11">
        <v>0</v>
      </c>
      <c r="BY29" s="11">
        <v>0</v>
      </c>
      <c r="BZ29" s="11">
        <v>0</v>
      </c>
      <c r="CA29" s="74">
        <v>12770</v>
      </c>
      <c r="CB29" s="11">
        <v>3156</v>
      </c>
      <c r="CC29" s="11">
        <v>817290</v>
      </c>
      <c r="CD29" s="11">
        <v>1846400</v>
      </c>
      <c r="CE29" s="11">
        <v>0</v>
      </c>
      <c r="CF29" s="11">
        <v>578600</v>
      </c>
      <c r="CG29" s="11">
        <v>0</v>
      </c>
      <c r="CH29" s="11">
        <v>374000</v>
      </c>
      <c r="CI29" s="11">
        <v>611900</v>
      </c>
      <c r="CJ29" s="11">
        <v>56176</v>
      </c>
      <c r="CK29" s="11">
        <v>0</v>
      </c>
      <c r="CL29" s="11">
        <v>20514</v>
      </c>
      <c r="CM29" s="11">
        <v>96630</v>
      </c>
      <c r="CN29" s="11">
        <v>0</v>
      </c>
      <c r="CO29" s="11">
        <v>21444</v>
      </c>
      <c r="CP29" s="11">
        <v>0</v>
      </c>
      <c r="CQ29" s="11">
        <v>4768</v>
      </c>
      <c r="CR29" s="11">
        <v>0</v>
      </c>
      <c r="CS29" s="11">
        <v>19936</v>
      </c>
      <c r="CT29" s="11">
        <v>7526</v>
      </c>
      <c r="CU29" s="11">
        <v>6840</v>
      </c>
      <c r="CV29" s="11">
        <v>91524</v>
      </c>
      <c r="CW29" s="11">
        <v>139390</v>
      </c>
      <c r="CX29" s="11">
        <v>17884</v>
      </c>
      <c r="CY29" s="11">
        <v>0</v>
      </c>
      <c r="CZ29" s="11">
        <v>0</v>
      </c>
      <c r="DA29" s="25">
        <f t="shared" si="1"/>
        <v>8039185</v>
      </c>
    </row>
    <row r="30" spans="1:105" ht="18.75" x14ac:dyDescent="0.3">
      <c r="AR30" s="6"/>
      <c r="AU30" s="6" t="e">
        <f>SUM(#REF!)</f>
        <v>#REF!</v>
      </c>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28">
        <f>SUM(DA5:DA29)</f>
        <v>232056168</v>
      </c>
    </row>
    <row r="31" spans="1:105" x14ac:dyDescent="0.25">
      <c r="AR31" s="6"/>
      <c r="AT31" s="6"/>
      <c r="AU31" s="2">
        <v>652671940.95000005</v>
      </c>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row>
    <row r="32" spans="1:105" x14ac:dyDescent="0.25">
      <c r="C32" s="6"/>
      <c r="W32" s="7"/>
      <c r="X32" s="7"/>
      <c r="Y32" s="6"/>
      <c r="AR32" s="8"/>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row>
    <row r="33" spans="3:104" x14ac:dyDescent="0.25">
      <c r="C33" s="6"/>
      <c r="E33" s="6"/>
      <c r="W33" s="7"/>
      <c r="X33" s="7"/>
      <c r="Y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row>
    <row r="34" spans="3:104" x14ac:dyDescent="0.25">
      <c r="C34" s="6"/>
      <c r="W34" s="7"/>
      <c r="X34" s="7"/>
      <c r="Y34" s="6"/>
      <c r="AR34" s="6"/>
    </row>
    <row r="35" spans="3:104" x14ac:dyDescent="0.25">
      <c r="C35" s="6"/>
      <c r="W35" s="7"/>
      <c r="X35" s="7"/>
      <c r="Y35" s="6"/>
    </row>
    <row r="36" spans="3:104" x14ac:dyDescent="0.25">
      <c r="C36" s="6"/>
      <c r="W36" s="7"/>
      <c r="X36" s="7"/>
      <c r="Y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row>
    <row r="37" spans="3:104" x14ac:dyDescent="0.25">
      <c r="C37" s="6"/>
      <c r="W37" s="7"/>
      <c r="X37" s="7"/>
      <c r="Y37" s="6"/>
    </row>
    <row r="38" spans="3:104" x14ac:dyDescent="0.25">
      <c r="C38" s="6"/>
      <c r="W38" s="7"/>
      <c r="X38" s="7"/>
      <c r="Y38" s="6"/>
    </row>
    <row r="39" spans="3:104" x14ac:dyDescent="0.25">
      <c r="C39" s="6"/>
      <c r="W39" s="7"/>
      <c r="X39" s="7"/>
      <c r="Y39" s="6"/>
    </row>
    <row r="40" spans="3:104" x14ac:dyDescent="0.25">
      <c r="C40" s="6"/>
      <c r="W40" s="7"/>
      <c r="X40" s="7"/>
      <c r="Y40" s="6"/>
    </row>
    <row r="41" spans="3:104" x14ac:dyDescent="0.25">
      <c r="C41" s="6"/>
      <c r="W41" s="7"/>
      <c r="X41" s="7"/>
      <c r="Y41" s="6"/>
    </row>
    <row r="42" spans="3:104" x14ac:dyDescent="0.25">
      <c r="C42" s="6"/>
      <c r="W42" s="7"/>
      <c r="X42" s="7"/>
      <c r="Y42" s="6"/>
    </row>
    <row r="43" spans="3:104" x14ac:dyDescent="0.25">
      <c r="C43" s="6"/>
      <c r="W43" s="7"/>
      <c r="X43" s="7"/>
      <c r="Y43" s="6"/>
    </row>
    <row r="44" spans="3:104" x14ac:dyDescent="0.25">
      <c r="C44" s="6"/>
      <c r="W44" s="7"/>
      <c r="X44" s="7"/>
      <c r="Y44" s="6"/>
    </row>
    <row r="45" spans="3:104" x14ac:dyDescent="0.25">
      <c r="C45" s="6"/>
      <c r="W45" s="7"/>
      <c r="X45" s="7"/>
      <c r="Y45" s="6"/>
    </row>
    <row r="46" spans="3:104" x14ac:dyDescent="0.25">
      <c r="C46" s="6"/>
      <c r="W46" s="7"/>
      <c r="X46" s="7"/>
      <c r="Y46" s="6"/>
    </row>
    <row r="47" spans="3:104" x14ac:dyDescent="0.25">
      <c r="C47" s="6"/>
      <c r="W47" s="7"/>
      <c r="X47" s="7"/>
      <c r="Y47" s="6"/>
    </row>
    <row r="48" spans="3:104" x14ac:dyDescent="0.25">
      <c r="C48" s="6"/>
      <c r="W48" s="7"/>
      <c r="X48" s="7"/>
      <c r="Y48" s="6"/>
    </row>
    <row r="49" spans="3:25" x14ac:dyDescent="0.25">
      <c r="C49" s="6"/>
      <c r="W49" s="7"/>
      <c r="X49" s="7"/>
      <c r="Y49" s="6"/>
    </row>
    <row r="50" spans="3:25" x14ac:dyDescent="0.25">
      <c r="C50" s="6"/>
      <c r="W50" s="7"/>
      <c r="X50" s="7"/>
      <c r="Y50" s="6"/>
    </row>
    <row r="51" spans="3:25" x14ac:dyDescent="0.25">
      <c r="C51" s="6"/>
      <c r="W51" s="7"/>
      <c r="X51" s="7"/>
      <c r="Y51" s="6"/>
    </row>
    <row r="52" spans="3:25" x14ac:dyDescent="0.25">
      <c r="C52" s="6"/>
      <c r="W52" s="7"/>
      <c r="X52" s="7"/>
      <c r="Y52" s="6"/>
    </row>
    <row r="53" spans="3:25" x14ac:dyDescent="0.25">
      <c r="C53" s="6"/>
      <c r="W53" s="7"/>
      <c r="X53" s="7"/>
      <c r="Y53" s="6"/>
    </row>
    <row r="54" spans="3:25" x14ac:dyDescent="0.25">
      <c r="C54" s="6"/>
      <c r="W54" s="7"/>
      <c r="X54" s="7"/>
      <c r="Y54" s="6"/>
    </row>
    <row r="55" spans="3:25" x14ac:dyDescent="0.25">
      <c r="C55" s="6"/>
      <c r="W55" s="7"/>
      <c r="X55" s="7"/>
      <c r="Y55" s="6"/>
    </row>
    <row r="56" spans="3:25" x14ac:dyDescent="0.25">
      <c r="C56" s="6"/>
    </row>
    <row r="57" spans="3:25" x14ac:dyDescent="0.25">
      <c r="C57" s="6"/>
    </row>
  </sheetData>
  <mergeCells count="3">
    <mergeCell ref="A1:B1"/>
    <mergeCell ref="A2:B2"/>
    <mergeCell ref="A3:B3"/>
  </mergeCells>
  <conditionalFormatting sqref="C3:CZ3">
    <cfRule type="cellIs" dxfId="455" priority="1" operator="lessThan">
      <formula>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100"/>
  <sheetViews>
    <sheetView topLeftCell="A60" zoomScale="80" zoomScaleNormal="80" workbookViewId="0">
      <selection activeCell="M89" sqref="M89"/>
    </sheetView>
  </sheetViews>
  <sheetFormatPr baseColWidth="10" defaultRowHeight="15" x14ac:dyDescent="0.25"/>
  <cols>
    <col min="1" max="1" width="62" bestFit="1" customWidth="1"/>
    <col min="2" max="3" width="11.42578125" style="30"/>
    <col min="4" max="4" width="14.28515625" style="10" customWidth="1"/>
    <col min="5" max="5" width="14.5703125" style="10" bestFit="1" customWidth="1"/>
    <col min="6" max="6" width="18.5703125" style="10" customWidth="1"/>
    <col min="7" max="8" width="26" style="10" customWidth="1"/>
    <col min="9" max="9" width="25.42578125" style="10" customWidth="1"/>
    <col min="10" max="10" width="16.7109375" bestFit="1" customWidth="1"/>
    <col min="11" max="11" width="15.5703125" bestFit="1" customWidth="1"/>
    <col min="12" max="12" width="16.7109375" bestFit="1" customWidth="1"/>
    <col min="13" max="13" width="17.7109375" bestFit="1" customWidth="1"/>
  </cols>
  <sheetData>
    <row r="1" spans="1:13" ht="20.25" customHeight="1" x14ac:dyDescent="0.25"/>
    <row r="2" spans="1:13" ht="20.25" customHeight="1" x14ac:dyDescent="0.25">
      <c r="A2" s="41" t="s">
        <v>168</v>
      </c>
      <c r="B2" s="266" t="s">
        <v>226</v>
      </c>
      <c r="C2" s="266"/>
      <c r="D2" s="266"/>
      <c r="E2" s="266"/>
      <c r="F2" s="266"/>
      <c r="G2" s="266"/>
      <c r="H2" s="266"/>
      <c r="I2" s="266"/>
    </row>
    <row r="3" spans="1:13" ht="20.25" customHeight="1" x14ac:dyDescent="0.25"/>
    <row r="4" spans="1:13" ht="19.5" customHeight="1" x14ac:dyDescent="0.25">
      <c r="A4" s="274" t="s">
        <v>198</v>
      </c>
      <c r="B4" s="275"/>
      <c r="C4" s="275"/>
      <c r="D4" s="275"/>
      <c r="E4" s="275"/>
      <c r="F4" s="275"/>
      <c r="G4" s="275"/>
      <c r="H4" s="275"/>
      <c r="I4" s="276"/>
    </row>
    <row r="5" spans="1:13" ht="24" x14ac:dyDescent="0.25">
      <c r="A5" s="29" t="s">
        <v>191</v>
      </c>
      <c r="B5" s="29" t="s">
        <v>192</v>
      </c>
      <c r="C5" s="29" t="s">
        <v>199</v>
      </c>
      <c r="D5" s="29" t="s">
        <v>194</v>
      </c>
      <c r="E5" s="29" t="s">
        <v>176</v>
      </c>
      <c r="F5" s="29" t="s">
        <v>193</v>
      </c>
      <c r="G5" s="29" t="s">
        <v>195</v>
      </c>
      <c r="H5" s="29" t="s">
        <v>196</v>
      </c>
      <c r="I5" s="29" t="s">
        <v>197</v>
      </c>
      <c r="J5" s="257" t="s">
        <v>1507</v>
      </c>
      <c r="K5" s="257" t="s">
        <v>1510</v>
      </c>
      <c r="L5" s="257" t="s">
        <v>1509</v>
      </c>
      <c r="M5" s="257" t="s">
        <v>1511</v>
      </c>
    </row>
    <row r="6" spans="1:13" x14ac:dyDescent="0.25">
      <c r="A6" s="31" t="s">
        <v>201</v>
      </c>
      <c r="B6" s="33">
        <v>30</v>
      </c>
      <c r="C6" s="33">
        <v>31</v>
      </c>
      <c r="D6" s="23">
        <f>E6/30</f>
        <v>116146.88649936666</v>
      </c>
      <c r="E6" s="23">
        <v>3484406.5949809998</v>
      </c>
      <c r="F6" s="23">
        <f>E6*C6</f>
        <v>108016604.44441099</v>
      </c>
      <c r="G6" s="32"/>
      <c r="H6" s="32"/>
      <c r="I6" s="23">
        <f>D6*C6*B6</f>
        <v>108016604.44441099</v>
      </c>
      <c r="J6" s="137">
        <f>I6*0.1</f>
        <v>10801660.444441101</v>
      </c>
      <c r="K6" s="137">
        <f>J6*0.19</f>
        <v>2052315.4844438091</v>
      </c>
      <c r="L6" s="137">
        <f>+K6+J6+I6</f>
        <v>120870580.3732959</v>
      </c>
    </row>
    <row r="7" spans="1:13" x14ac:dyDescent="0.25">
      <c r="A7" s="31" t="s">
        <v>201</v>
      </c>
      <c r="B7" s="33">
        <v>28</v>
      </c>
      <c r="C7" s="33">
        <v>2</v>
      </c>
      <c r="D7" s="23">
        <f t="shared" ref="D7:D53" si="0">E7/30</f>
        <v>116146.88649936666</v>
      </c>
      <c r="E7" s="23">
        <v>3484406.5949809998</v>
      </c>
      <c r="F7" s="23">
        <f t="shared" ref="F7:F40" si="1">E7*C7</f>
        <v>6968813.1899619997</v>
      </c>
      <c r="G7" s="32"/>
      <c r="H7" s="32"/>
      <c r="I7" s="23">
        <f t="shared" ref="I7:I40" si="2">D7*C7*B7</f>
        <v>6504225.6439645328</v>
      </c>
      <c r="J7" s="137">
        <f t="shared" ref="J7:J54" si="3">I7*0.1</f>
        <v>650422.56439645332</v>
      </c>
      <c r="K7" s="137">
        <f t="shared" ref="K7:K54" si="4">J7*0.19</f>
        <v>123580.28723532613</v>
      </c>
      <c r="L7" s="137">
        <f t="shared" ref="L7:L54" si="5">+K7+J7+I7</f>
        <v>7278228.495596312</v>
      </c>
    </row>
    <row r="8" spans="1:13" x14ac:dyDescent="0.25">
      <c r="A8" s="31" t="s">
        <v>201</v>
      </c>
      <c r="B8" s="33">
        <v>25</v>
      </c>
      <c r="C8" s="33">
        <v>4</v>
      </c>
      <c r="D8" s="23">
        <f t="shared" si="0"/>
        <v>116146.88649936666</v>
      </c>
      <c r="E8" s="23">
        <v>3484406.5949809998</v>
      </c>
      <c r="F8" s="23">
        <f t="shared" si="1"/>
        <v>13937626.379923999</v>
      </c>
      <c r="G8" s="32"/>
      <c r="H8" s="32"/>
      <c r="I8" s="23">
        <f t="shared" si="2"/>
        <v>11614688.649936667</v>
      </c>
      <c r="J8" s="137">
        <f t="shared" si="3"/>
        <v>1161468.8649936668</v>
      </c>
      <c r="K8" s="137">
        <f t="shared" si="4"/>
        <v>220679.08434879669</v>
      </c>
      <c r="L8" s="137">
        <f t="shared" si="5"/>
        <v>12996836.59927913</v>
      </c>
    </row>
    <row r="9" spans="1:13" x14ac:dyDescent="0.25">
      <c r="A9" s="31" t="s">
        <v>201</v>
      </c>
      <c r="B9" s="33">
        <v>23</v>
      </c>
      <c r="C9" s="33">
        <v>1</v>
      </c>
      <c r="D9" s="23">
        <f t="shared" si="0"/>
        <v>116146.88649936666</v>
      </c>
      <c r="E9" s="23">
        <v>3484406.5949809998</v>
      </c>
      <c r="F9" s="23">
        <f t="shared" si="1"/>
        <v>3484406.5949809998</v>
      </c>
      <c r="G9" s="32"/>
      <c r="H9" s="32"/>
      <c r="I9" s="23">
        <f t="shared" si="2"/>
        <v>2671378.3894854332</v>
      </c>
      <c r="J9" s="137">
        <f t="shared" si="3"/>
        <v>267137.83894854336</v>
      </c>
      <c r="K9" s="137">
        <f t="shared" si="4"/>
        <v>50756.189400223237</v>
      </c>
      <c r="L9" s="137">
        <f t="shared" si="5"/>
        <v>2989272.4178342</v>
      </c>
    </row>
    <row r="10" spans="1:13" x14ac:dyDescent="0.25">
      <c r="A10" s="31" t="s">
        <v>202</v>
      </c>
      <c r="B10" s="33">
        <v>30</v>
      </c>
      <c r="C10" s="33">
        <v>9</v>
      </c>
      <c r="D10" s="23">
        <f t="shared" si="0"/>
        <v>116146.88649936666</v>
      </c>
      <c r="E10" s="23">
        <v>3484406.5949809998</v>
      </c>
      <c r="F10" s="23">
        <f t="shared" si="1"/>
        <v>31359659.354828998</v>
      </c>
      <c r="G10" s="32"/>
      <c r="H10" s="32"/>
      <c r="I10" s="23">
        <f t="shared" si="2"/>
        <v>31359659.354829002</v>
      </c>
      <c r="J10" s="137">
        <f t="shared" si="3"/>
        <v>3135965.9354829006</v>
      </c>
      <c r="K10" s="137">
        <f t="shared" si="4"/>
        <v>595833.52774175117</v>
      </c>
      <c r="L10" s="137">
        <f t="shared" si="5"/>
        <v>35091458.818053655</v>
      </c>
    </row>
    <row r="11" spans="1:13" x14ac:dyDescent="0.25">
      <c r="A11" s="31" t="s">
        <v>202</v>
      </c>
      <c r="B11" s="33">
        <v>29</v>
      </c>
      <c r="C11" s="33">
        <v>1</v>
      </c>
      <c r="D11" s="23">
        <f t="shared" si="0"/>
        <v>116146.88649936666</v>
      </c>
      <c r="E11" s="23">
        <v>3484406.5949809998</v>
      </c>
      <c r="F11" s="23">
        <f t="shared" si="1"/>
        <v>3484406.5949809998</v>
      </c>
      <c r="G11" s="32"/>
      <c r="H11" s="32"/>
      <c r="I11" s="23">
        <f t="shared" si="2"/>
        <v>3368259.7084816331</v>
      </c>
      <c r="J11" s="137">
        <f t="shared" si="3"/>
        <v>336825.97084816336</v>
      </c>
      <c r="K11" s="137">
        <f t="shared" si="4"/>
        <v>63996.934461151039</v>
      </c>
      <c r="L11" s="137">
        <f t="shared" si="5"/>
        <v>3769082.6137909475</v>
      </c>
    </row>
    <row r="12" spans="1:13" x14ac:dyDescent="0.25">
      <c r="A12" s="31" t="s">
        <v>202</v>
      </c>
      <c r="B12" s="33">
        <v>25</v>
      </c>
      <c r="C12" s="33">
        <v>1</v>
      </c>
      <c r="D12" s="23">
        <f t="shared" si="0"/>
        <v>116146.88649936666</v>
      </c>
      <c r="E12" s="23">
        <v>3484406.5949809998</v>
      </c>
      <c r="F12" s="23">
        <f t="shared" si="1"/>
        <v>3484406.5949809998</v>
      </c>
      <c r="G12" s="32"/>
      <c r="H12" s="32"/>
      <c r="I12" s="23">
        <f t="shared" si="2"/>
        <v>2903672.1624841667</v>
      </c>
      <c r="J12" s="137">
        <f t="shared" si="3"/>
        <v>290367.21624841669</v>
      </c>
      <c r="K12" s="137">
        <f t="shared" si="4"/>
        <v>55169.771087199173</v>
      </c>
      <c r="L12" s="137">
        <f t="shared" si="5"/>
        <v>3249209.1498197825</v>
      </c>
    </row>
    <row r="13" spans="1:13" x14ac:dyDescent="0.25">
      <c r="A13" s="31" t="s">
        <v>202</v>
      </c>
      <c r="B13" s="33">
        <v>17</v>
      </c>
      <c r="C13" s="33">
        <v>2</v>
      </c>
      <c r="D13" s="23">
        <f t="shared" si="0"/>
        <v>116146.88649936666</v>
      </c>
      <c r="E13" s="23">
        <v>3484406.5949809998</v>
      </c>
      <c r="F13" s="23">
        <f t="shared" si="1"/>
        <v>6968813.1899619997</v>
      </c>
      <c r="G13" s="32"/>
      <c r="H13" s="32"/>
      <c r="I13" s="23">
        <f t="shared" si="2"/>
        <v>3948994.1409784667</v>
      </c>
      <c r="J13" s="137">
        <f t="shared" si="3"/>
        <v>394899.41409784672</v>
      </c>
      <c r="K13" s="137">
        <f t="shared" si="4"/>
        <v>75030.888678590884</v>
      </c>
      <c r="L13" s="137">
        <f t="shared" si="5"/>
        <v>4418924.443754904</v>
      </c>
      <c r="M13" s="137">
        <f>L10+L11+L12+L13+L14+L61+L62+L85</f>
        <v>64594277.898417279</v>
      </c>
    </row>
    <row r="14" spans="1:13" x14ac:dyDescent="0.25">
      <c r="A14" s="31" t="s">
        <v>202</v>
      </c>
      <c r="B14" s="33">
        <v>7</v>
      </c>
      <c r="C14" s="33">
        <v>1</v>
      </c>
      <c r="D14" s="23">
        <f t="shared" si="0"/>
        <v>116146.88649936666</v>
      </c>
      <c r="E14" s="23">
        <v>3484406.5949809998</v>
      </c>
      <c r="F14" s="23">
        <f t="shared" si="1"/>
        <v>3484406.5949809998</v>
      </c>
      <c r="G14" s="32"/>
      <c r="H14" s="32"/>
      <c r="I14" s="23">
        <f t="shared" si="2"/>
        <v>813028.2054955666</v>
      </c>
      <c r="J14" s="137">
        <f t="shared" si="3"/>
        <v>81302.820549556665</v>
      </c>
      <c r="K14" s="137">
        <f t="shared" si="4"/>
        <v>15447.535904415767</v>
      </c>
      <c r="L14" s="137">
        <f t="shared" si="5"/>
        <v>909778.561949539</v>
      </c>
    </row>
    <row r="15" spans="1:13" x14ac:dyDescent="0.25">
      <c r="A15" s="31" t="s">
        <v>203</v>
      </c>
      <c r="B15" s="33">
        <v>30</v>
      </c>
      <c r="C15" s="33">
        <v>2</v>
      </c>
      <c r="D15" s="23">
        <f t="shared" si="0"/>
        <v>116146.88649936666</v>
      </c>
      <c r="E15" s="23">
        <v>3484406.5949809998</v>
      </c>
      <c r="F15" s="23">
        <f t="shared" si="1"/>
        <v>6968813.1899619997</v>
      </c>
      <c r="G15" s="32"/>
      <c r="H15" s="32"/>
      <c r="I15" s="23">
        <f t="shared" si="2"/>
        <v>6968813.1899619997</v>
      </c>
      <c r="J15" s="137">
        <f t="shared" si="3"/>
        <v>696881.31899619999</v>
      </c>
      <c r="K15" s="137">
        <f t="shared" si="4"/>
        <v>132407.45060927799</v>
      </c>
      <c r="L15" s="137">
        <f t="shared" si="5"/>
        <v>7798101.9595674779</v>
      </c>
    </row>
    <row r="16" spans="1:13" x14ac:dyDescent="0.25">
      <c r="A16" s="31" t="s">
        <v>204</v>
      </c>
      <c r="B16" s="33">
        <v>30</v>
      </c>
      <c r="C16" s="33">
        <v>1</v>
      </c>
      <c r="D16" s="23">
        <f t="shared" si="0"/>
        <v>116146.88649936666</v>
      </c>
      <c r="E16" s="23">
        <v>3484406.5949809998</v>
      </c>
      <c r="F16" s="23">
        <f t="shared" si="1"/>
        <v>3484406.5949809998</v>
      </c>
      <c r="G16" s="32"/>
      <c r="H16" s="32"/>
      <c r="I16" s="23">
        <f t="shared" si="2"/>
        <v>3484406.5949809998</v>
      </c>
      <c r="J16" s="137">
        <f t="shared" si="3"/>
        <v>348440.65949809999</v>
      </c>
      <c r="K16" s="137">
        <f t="shared" si="4"/>
        <v>66203.725304638996</v>
      </c>
      <c r="L16" s="137">
        <f t="shared" si="5"/>
        <v>3899050.979783739</v>
      </c>
      <c r="M16" s="137">
        <f>+L16</f>
        <v>3899050.979783739</v>
      </c>
    </row>
    <row r="17" spans="1:13" x14ac:dyDescent="0.25">
      <c r="A17" s="31" t="s">
        <v>205</v>
      </c>
      <c r="B17" s="33">
        <v>30</v>
      </c>
      <c r="C17" s="33">
        <v>8</v>
      </c>
      <c r="D17" s="23">
        <f t="shared" si="0"/>
        <v>116146.88649936666</v>
      </c>
      <c r="E17" s="23">
        <v>3484406.5949809998</v>
      </c>
      <c r="F17" s="23">
        <f t="shared" si="1"/>
        <v>27875252.759847999</v>
      </c>
      <c r="G17" s="32"/>
      <c r="H17" s="32"/>
      <c r="I17" s="23">
        <f t="shared" si="2"/>
        <v>27875252.759847999</v>
      </c>
      <c r="J17" s="137">
        <f t="shared" si="3"/>
        <v>2787525.2759848</v>
      </c>
      <c r="K17" s="137">
        <f t="shared" si="4"/>
        <v>529629.80243711197</v>
      </c>
      <c r="L17" s="137">
        <f t="shared" si="5"/>
        <v>31192407.838269912</v>
      </c>
    </row>
    <row r="18" spans="1:13" x14ac:dyDescent="0.25">
      <c r="A18" s="31" t="s">
        <v>205</v>
      </c>
      <c r="B18" s="33">
        <v>28</v>
      </c>
      <c r="C18" s="33">
        <v>1</v>
      </c>
      <c r="D18" s="23">
        <f t="shared" si="0"/>
        <v>116146.88649936666</v>
      </c>
      <c r="E18" s="23">
        <v>3484406.5949809998</v>
      </c>
      <c r="F18" s="23">
        <f t="shared" si="1"/>
        <v>3484406.5949809998</v>
      </c>
      <c r="G18" s="32"/>
      <c r="H18" s="32"/>
      <c r="I18" s="23">
        <f t="shared" si="2"/>
        <v>3252112.8219822664</v>
      </c>
      <c r="J18" s="137">
        <f t="shared" si="3"/>
        <v>325211.28219822666</v>
      </c>
      <c r="K18" s="137">
        <f t="shared" si="4"/>
        <v>61790.143617663067</v>
      </c>
      <c r="L18" s="137">
        <f t="shared" si="5"/>
        <v>3639114.247798156</v>
      </c>
    </row>
    <row r="19" spans="1:13" x14ac:dyDescent="0.25">
      <c r="A19" s="31" t="s">
        <v>205</v>
      </c>
      <c r="B19" s="33">
        <v>26</v>
      </c>
      <c r="C19" s="33">
        <v>1</v>
      </c>
      <c r="D19" s="23">
        <f t="shared" si="0"/>
        <v>116146.88649936666</v>
      </c>
      <c r="E19" s="23">
        <v>3484406.5949809998</v>
      </c>
      <c r="F19" s="23">
        <f t="shared" si="1"/>
        <v>3484406.5949809998</v>
      </c>
      <c r="G19" s="32"/>
      <c r="H19" s="32"/>
      <c r="I19" s="23">
        <f t="shared" si="2"/>
        <v>3019819.0489835334</v>
      </c>
      <c r="J19" s="137">
        <f t="shared" si="3"/>
        <v>301981.90489835333</v>
      </c>
      <c r="K19" s="137">
        <f t="shared" si="4"/>
        <v>57376.56193068713</v>
      </c>
      <c r="L19" s="137">
        <f t="shared" si="5"/>
        <v>3379177.515812574</v>
      </c>
      <c r="M19" s="137">
        <f>L17+L18+L19+L20+L65</f>
        <v>49258010.711267903</v>
      </c>
    </row>
    <row r="20" spans="1:13" x14ac:dyDescent="0.25">
      <c r="A20" s="31" t="s">
        <v>205</v>
      </c>
      <c r="B20" s="33">
        <v>25</v>
      </c>
      <c r="C20" s="33">
        <v>1</v>
      </c>
      <c r="D20" s="23">
        <f t="shared" si="0"/>
        <v>116146.88649936666</v>
      </c>
      <c r="E20" s="23">
        <v>3484406.5949809998</v>
      </c>
      <c r="F20" s="23">
        <f t="shared" si="1"/>
        <v>3484406.5949809998</v>
      </c>
      <c r="G20" s="32"/>
      <c r="H20" s="32"/>
      <c r="I20" s="23">
        <f t="shared" si="2"/>
        <v>2903672.1624841667</v>
      </c>
      <c r="J20" s="137">
        <f t="shared" si="3"/>
        <v>290367.21624841669</v>
      </c>
      <c r="K20" s="137">
        <f t="shared" si="4"/>
        <v>55169.771087199173</v>
      </c>
      <c r="L20" s="137">
        <f t="shared" si="5"/>
        <v>3249209.1498197825</v>
      </c>
    </row>
    <row r="21" spans="1:13" x14ac:dyDescent="0.25">
      <c r="A21" s="31" t="s">
        <v>206</v>
      </c>
      <c r="B21" s="33">
        <v>30</v>
      </c>
      <c r="C21" s="33">
        <v>7</v>
      </c>
      <c r="D21" s="23">
        <f t="shared" si="0"/>
        <v>116146.88649936666</v>
      </c>
      <c r="E21" s="23">
        <v>3484406.5949809998</v>
      </c>
      <c r="F21" s="23">
        <f t="shared" si="1"/>
        <v>24390846.164866999</v>
      </c>
      <c r="G21" s="32"/>
      <c r="H21" s="32"/>
      <c r="I21" s="23">
        <f t="shared" si="2"/>
        <v>24390846.164866999</v>
      </c>
      <c r="J21" s="137">
        <f t="shared" si="3"/>
        <v>2439084.6164866998</v>
      </c>
      <c r="K21" s="137">
        <f t="shared" si="4"/>
        <v>463426.07713247294</v>
      </c>
      <c r="L21" s="137">
        <f t="shared" si="5"/>
        <v>27293356.858486172</v>
      </c>
    </row>
    <row r="22" spans="1:13" x14ac:dyDescent="0.25">
      <c r="A22" s="31" t="s">
        <v>206</v>
      </c>
      <c r="B22" s="33">
        <v>28</v>
      </c>
      <c r="C22" s="33">
        <v>1</v>
      </c>
      <c r="D22" s="23">
        <f t="shared" si="0"/>
        <v>116146.88649936666</v>
      </c>
      <c r="E22" s="23">
        <v>3484406.5949809998</v>
      </c>
      <c r="F22" s="23">
        <f t="shared" si="1"/>
        <v>3484406.5949809998</v>
      </c>
      <c r="G22" s="32"/>
      <c r="H22" s="32"/>
      <c r="I22" s="23">
        <f t="shared" si="2"/>
        <v>3252112.8219822664</v>
      </c>
      <c r="J22" s="137">
        <f t="shared" si="3"/>
        <v>325211.28219822666</v>
      </c>
      <c r="K22" s="137">
        <f t="shared" si="4"/>
        <v>61790.143617663067</v>
      </c>
      <c r="L22" s="137">
        <f t="shared" si="5"/>
        <v>3639114.247798156</v>
      </c>
    </row>
    <row r="23" spans="1:13" x14ac:dyDescent="0.25">
      <c r="A23" s="31" t="s">
        <v>206</v>
      </c>
      <c r="B23" s="33">
        <v>20</v>
      </c>
      <c r="C23" s="33">
        <v>1</v>
      </c>
      <c r="D23" s="23">
        <f t="shared" si="0"/>
        <v>116146.88649936666</v>
      </c>
      <c r="E23" s="23">
        <v>3484406.5949809998</v>
      </c>
      <c r="F23" s="23">
        <f t="shared" si="1"/>
        <v>3484406.5949809998</v>
      </c>
      <c r="G23" s="32"/>
      <c r="H23" s="32"/>
      <c r="I23" s="23">
        <f t="shared" si="2"/>
        <v>2322937.7299873335</v>
      </c>
      <c r="J23" s="137">
        <f t="shared" si="3"/>
        <v>232293.77299873336</v>
      </c>
      <c r="K23" s="137">
        <f t="shared" si="4"/>
        <v>44135.816869759336</v>
      </c>
      <c r="L23" s="137">
        <f t="shared" si="5"/>
        <v>2599367.319855826</v>
      </c>
      <c r="M23" s="137">
        <f>L21+L22+L23+L24+L66</f>
        <v>47178516.85538324</v>
      </c>
    </row>
    <row r="24" spans="1:13" x14ac:dyDescent="0.25">
      <c r="A24" s="31" t="s">
        <v>206</v>
      </c>
      <c r="B24" s="33">
        <v>15</v>
      </c>
      <c r="C24" s="33">
        <v>1</v>
      </c>
      <c r="D24" s="23">
        <f t="shared" si="0"/>
        <v>116146.88649936666</v>
      </c>
      <c r="E24" s="23">
        <v>3484406.5949809998</v>
      </c>
      <c r="F24" s="23">
        <f t="shared" si="1"/>
        <v>3484406.5949809998</v>
      </c>
      <c r="G24" s="32"/>
      <c r="H24" s="32"/>
      <c r="I24" s="23">
        <f t="shared" si="2"/>
        <v>1742203.2974904999</v>
      </c>
      <c r="J24" s="137">
        <f t="shared" si="3"/>
        <v>174220.32974905</v>
      </c>
      <c r="K24" s="137">
        <f t="shared" si="4"/>
        <v>33101.862652319498</v>
      </c>
      <c r="L24" s="137">
        <f t="shared" si="5"/>
        <v>1949525.4898918695</v>
      </c>
    </row>
    <row r="25" spans="1:13" x14ac:dyDescent="0.25">
      <c r="A25" s="31" t="s">
        <v>207</v>
      </c>
      <c r="B25" s="33">
        <v>30</v>
      </c>
      <c r="C25" s="33">
        <v>6</v>
      </c>
      <c r="D25" s="23">
        <f t="shared" si="0"/>
        <v>116146.88649936666</v>
      </c>
      <c r="E25" s="23">
        <v>3484406.5949809998</v>
      </c>
      <c r="F25" s="23">
        <f t="shared" si="1"/>
        <v>20906439.569885999</v>
      </c>
      <c r="G25" s="32"/>
      <c r="H25" s="32"/>
      <c r="I25" s="23">
        <f t="shared" si="2"/>
        <v>20906439.569885999</v>
      </c>
      <c r="J25" s="137">
        <f t="shared" si="3"/>
        <v>2090643.9569886001</v>
      </c>
      <c r="K25" s="137">
        <f t="shared" si="4"/>
        <v>397222.35182783403</v>
      </c>
      <c r="L25" s="137">
        <f t="shared" si="5"/>
        <v>23394305.878702432</v>
      </c>
    </row>
    <row r="26" spans="1:13" x14ac:dyDescent="0.25">
      <c r="A26" s="31" t="s">
        <v>208</v>
      </c>
      <c r="B26" s="33">
        <v>30</v>
      </c>
      <c r="C26" s="33">
        <v>2</v>
      </c>
      <c r="D26" s="23">
        <f t="shared" si="0"/>
        <v>116146.88649936666</v>
      </c>
      <c r="E26" s="23">
        <v>3484406.5949809998</v>
      </c>
      <c r="F26" s="23">
        <f t="shared" si="1"/>
        <v>6968813.1899619997</v>
      </c>
      <c r="G26" s="32"/>
      <c r="H26" s="32"/>
      <c r="I26" s="23">
        <f t="shared" si="2"/>
        <v>6968813.1899619997</v>
      </c>
      <c r="J26" s="137">
        <f t="shared" si="3"/>
        <v>696881.31899619999</v>
      </c>
      <c r="K26" s="137">
        <f t="shared" si="4"/>
        <v>132407.45060927799</v>
      </c>
      <c r="L26" s="137">
        <f t="shared" si="5"/>
        <v>7798101.9595674779</v>
      </c>
    </row>
    <row r="27" spans="1:13" x14ac:dyDescent="0.25">
      <c r="A27" s="31" t="s">
        <v>209</v>
      </c>
      <c r="B27" s="33">
        <v>30</v>
      </c>
      <c r="C27" s="33">
        <v>5</v>
      </c>
      <c r="D27" s="23">
        <f t="shared" si="0"/>
        <v>116146.88649936666</v>
      </c>
      <c r="E27" s="23">
        <v>3484406.5949809998</v>
      </c>
      <c r="F27" s="23">
        <f t="shared" si="1"/>
        <v>17422032.974904999</v>
      </c>
      <c r="G27" s="32"/>
      <c r="H27" s="32"/>
      <c r="I27" s="23">
        <f t="shared" si="2"/>
        <v>17422032.974905003</v>
      </c>
      <c r="J27" s="137">
        <f t="shared" si="3"/>
        <v>1742203.2974905004</v>
      </c>
      <c r="K27" s="137">
        <f t="shared" si="4"/>
        <v>331018.62652319507</v>
      </c>
      <c r="L27" s="137">
        <f t="shared" si="5"/>
        <v>19495254.898918699</v>
      </c>
    </row>
    <row r="28" spans="1:13" x14ac:dyDescent="0.25">
      <c r="A28" s="31" t="s">
        <v>210</v>
      </c>
      <c r="B28" s="33">
        <v>30</v>
      </c>
      <c r="C28" s="33">
        <v>7</v>
      </c>
      <c r="D28" s="23">
        <f t="shared" si="0"/>
        <v>116146.88649936666</v>
      </c>
      <c r="E28" s="23">
        <v>3484406.5949809998</v>
      </c>
      <c r="F28" s="23">
        <f t="shared" si="1"/>
        <v>24390846.164866999</v>
      </c>
      <c r="G28" s="32"/>
      <c r="H28" s="32"/>
      <c r="I28" s="23">
        <f t="shared" si="2"/>
        <v>24390846.164866999</v>
      </c>
      <c r="J28" s="137">
        <f t="shared" si="3"/>
        <v>2439084.6164866998</v>
      </c>
      <c r="K28" s="137">
        <f t="shared" si="4"/>
        <v>463426.07713247294</v>
      </c>
      <c r="L28" s="137">
        <f t="shared" si="5"/>
        <v>27293356.858486172</v>
      </c>
    </row>
    <row r="29" spans="1:13" x14ac:dyDescent="0.25">
      <c r="A29" s="31" t="s">
        <v>210</v>
      </c>
      <c r="B29" s="33">
        <v>26</v>
      </c>
      <c r="C29" s="33">
        <v>1</v>
      </c>
      <c r="D29" s="23">
        <f t="shared" si="0"/>
        <v>116146.88649936666</v>
      </c>
      <c r="E29" s="23">
        <v>3484406.5949809998</v>
      </c>
      <c r="F29" s="23">
        <f t="shared" si="1"/>
        <v>3484406.5949809998</v>
      </c>
      <c r="G29" s="32"/>
      <c r="H29" s="32"/>
      <c r="I29" s="23">
        <f t="shared" si="2"/>
        <v>3019819.0489835334</v>
      </c>
      <c r="J29" s="137">
        <f t="shared" si="3"/>
        <v>301981.90489835333</v>
      </c>
      <c r="K29" s="137">
        <f t="shared" si="4"/>
        <v>57376.56193068713</v>
      </c>
      <c r="L29" s="137">
        <f t="shared" si="5"/>
        <v>3379177.515812574</v>
      </c>
    </row>
    <row r="30" spans="1:13" x14ac:dyDescent="0.25">
      <c r="A30" s="31" t="s">
        <v>211</v>
      </c>
      <c r="B30" s="33">
        <v>30</v>
      </c>
      <c r="C30" s="33">
        <v>8</v>
      </c>
      <c r="D30" s="23">
        <f t="shared" si="0"/>
        <v>116146.88649936666</v>
      </c>
      <c r="E30" s="23">
        <v>3484406.5949809998</v>
      </c>
      <c r="F30" s="23">
        <f t="shared" si="1"/>
        <v>27875252.759847999</v>
      </c>
      <c r="G30" s="32"/>
      <c r="H30" s="32"/>
      <c r="I30" s="23">
        <f t="shared" si="2"/>
        <v>27875252.759847999</v>
      </c>
      <c r="J30" s="137">
        <f t="shared" si="3"/>
        <v>2787525.2759848</v>
      </c>
      <c r="K30" s="137">
        <f t="shared" si="4"/>
        <v>529629.80243711197</v>
      </c>
      <c r="L30" s="137">
        <f t="shared" si="5"/>
        <v>31192407.838269912</v>
      </c>
    </row>
    <row r="31" spans="1:13" x14ac:dyDescent="0.25">
      <c r="A31" s="31" t="s">
        <v>211</v>
      </c>
      <c r="B31" s="33">
        <v>27</v>
      </c>
      <c r="C31" s="33">
        <v>1</v>
      </c>
      <c r="D31" s="23">
        <f t="shared" si="0"/>
        <v>116146.88649936666</v>
      </c>
      <c r="E31" s="23">
        <v>3484406.5949809998</v>
      </c>
      <c r="F31" s="23">
        <f t="shared" si="1"/>
        <v>3484406.5949809998</v>
      </c>
      <c r="G31" s="32"/>
      <c r="H31" s="32"/>
      <c r="I31" s="23">
        <f t="shared" si="2"/>
        <v>3135965.9354829001</v>
      </c>
      <c r="J31" s="137">
        <f t="shared" si="3"/>
        <v>313596.59354829002</v>
      </c>
      <c r="K31" s="137">
        <f t="shared" si="4"/>
        <v>59583.352774175102</v>
      </c>
      <c r="L31" s="137">
        <f t="shared" si="5"/>
        <v>3509145.8818053654</v>
      </c>
    </row>
    <row r="32" spans="1:13" x14ac:dyDescent="0.25">
      <c r="A32" s="31" t="s">
        <v>211</v>
      </c>
      <c r="B32" s="33">
        <v>25</v>
      </c>
      <c r="C32" s="33">
        <v>2</v>
      </c>
      <c r="D32" s="23">
        <f t="shared" si="0"/>
        <v>116146.88649936666</v>
      </c>
      <c r="E32" s="23">
        <v>3484406.5949809998</v>
      </c>
      <c r="F32" s="23">
        <f t="shared" si="1"/>
        <v>6968813.1899619997</v>
      </c>
      <c r="G32" s="32"/>
      <c r="H32" s="32"/>
      <c r="I32" s="23">
        <f t="shared" si="2"/>
        <v>5807344.3249683334</v>
      </c>
      <c r="J32" s="137">
        <f t="shared" si="3"/>
        <v>580734.43249683338</v>
      </c>
      <c r="K32" s="137">
        <f t="shared" si="4"/>
        <v>110339.54217439835</v>
      </c>
      <c r="L32" s="137">
        <f t="shared" si="5"/>
        <v>6498418.2996395649</v>
      </c>
    </row>
    <row r="33" spans="1:13" x14ac:dyDescent="0.25">
      <c r="A33" s="31" t="s">
        <v>212</v>
      </c>
      <c r="B33" s="33">
        <v>30</v>
      </c>
      <c r="C33" s="33">
        <v>2</v>
      </c>
      <c r="D33" s="23">
        <f t="shared" si="0"/>
        <v>116146.88649936666</v>
      </c>
      <c r="E33" s="23">
        <v>3484406.5949809998</v>
      </c>
      <c r="F33" s="23">
        <f t="shared" si="1"/>
        <v>6968813.1899619997</v>
      </c>
      <c r="G33" s="32"/>
      <c r="H33" s="32"/>
      <c r="I33" s="23">
        <f t="shared" si="2"/>
        <v>6968813.1899619997</v>
      </c>
      <c r="J33" s="137">
        <f t="shared" si="3"/>
        <v>696881.31899619999</v>
      </c>
      <c r="K33" s="137">
        <f t="shared" si="4"/>
        <v>132407.45060927799</v>
      </c>
      <c r="L33" s="137">
        <f t="shared" si="5"/>
        <v>7798101.9595674779</v>
      </c>
    </row>
    <row r="34" spans="1:13" x14ac:dyDescent="0.25">
      <c r="A34" s="31" t="s">
        <v>212</v>
      </c>
      <c r="B34" s="33">
        <v>28</v>
      </c>
      <c r="C34" s="33">
        <v>1</v>
      </c>
      <c r="D34" s="23">
        <f t="shared" si="0"/>
        <v>116146.88649936666</v>
      </c>
      <c r="E34" s="23">
        <v>3484406.5949809998</v>
      </c>
      <c r="F34" s="23">
        <f t="shared" si="1"/>
        <v>3484406.5949809998</v>
      </c>
      <c r="G34" s="32"/>
      <c r="H34" s="32"/>
      <c r="I34" s="23">
        <f t="shared" si="2"/>
        <v>3252112.8219822664</v>
      </c>
      <c r="J34" s="137">
        <f t="shared" si="3"/>
        <v>325211.28219822666</v>
      </c>
      <c r="K34" s="137">
        <f t="shared" si="4"/>
        <v>61790.143617663067</v>
      </c>
      <c r="L34" s="137">
        <f t="shared" si="5"/>
        <v>3639114.247798156</v>
      </c>
      <c r="M34" s="137">
        <f>L33+L34</f>
        <v>11437216.207365634</v>
      </c>
    </row>
    <row r="35" spans="1:13" x14ac:dyDescent="0.25">
      <c r="A35" s="31" t="s">
        <v>213</v>
      </c>
      <c r="B35" s="33">
        <v>30</v>
      </c>
      <c r="C35" s="33">
        <v>1</v>
      </c>
      <c r="D35" s="23">
        <f t="shared" si="0"/>
        <v>116146.88649936666</v>
      </c>
      <c r="E35" s="23">
        <v>3484406.5949809998</v>
      </c>
      <c r="F35" s="23">
        <f t="shared" si="1"/>
        <v>3484406.5949809998</v>
      </c>
      <c r="G35" s="32"/>
      <c r="H35" s="32"/>
      <c r="I35" s="23">
        <f t="shared" si="2"/>
        <v>3484406.5949809998</v>
      </c>
      <c r="J35" s="137">
        <f t="shared" si="3"/>
        <v>348440.65949809999</v>
      </c>
      <c r="K35" s="137">
        <f t="shared" si="4"/>
        <v>66203.725304638996</v>
      </c>
      <c r="L35" s="137">
        <f t="shared" si="5"/>
        <v>3899050.979783739</v>
      </c>
    </row>
    <row r="36" spans="1:13" x14ac:dyDescent="0.25">
      <c r="A36" s="31" t="s">
        <v>213</v>
      </c>
      <c r="B36" s="33">
        <v>29</v>
      </c>
      <c r="C36" s="33">
        <v>1</v>
      </c>
      <c r="D36" s="23">
        <f t="shared" si="0"/>
        <v>116146.88649936666</v>
      </c>
      <c r="E36" s="23">
        <v>3484406.5949809998</v>
      </c>
      <c r="F36" s="23">
        <f t="shared" si="1"/>
        <v>3484406.5949809998</v>
      </c>
      <c r="G36" s="32"/>
      <c r="H36" s="32"/>
      <c r="I36" s="23">
        <f t="shared" si="2"/>
        <v>3368259.7084816331</v>
      </c>
      <c r="J36" s="137">
        <f t="shared" si="3"/>
        <v>336825.97084816336</v>
      </c>
      <c r="K36" s="137">
        <f t="shared" si="4"/>
        <v>63996.934461151039</v>
      </c>
      <c r="L36" s="137">
        <f t="shared" si="5"/>
        <v>3769082.6137909475</v>
      </c>
      <c r="M36" s="137">
        <f>L35+L36</f>
        <v>7668133.593574686</v>
      </c>
    </row>
    <row r="37" spans="1:13" x14ac:dyDescent="0.25">
      <c r="A37" s="31" t="s">
        <v>214</v>
      </c>
      <c r="B37" s="33">
        <v>30</v>
      </c>
      <c r="C37" s="33">
        <v>2</v>
      </c>
      <c r="D37" s="23">
        <f t="shared" si="0"/>
        <v>116146.88649936666</v>
      </c>
      <c r="E37" s="23">
        <v>3484406.5949809998</v>
      </c>
      <c r="F37" s="23">
        <f t="shared" si="1"/>
        <v>6968813.1899619997</v>
      </c>
      <c r="G37" s="32"/>
      <c r="H37" s="32"/>
      <c r="I37" s="23">
        <f t="shared" si="2"/>
        <v>6968813.1899619997</v>
      </c>
      <c r="J37" s="137">
        <f t="shared" si="3"/>
        <v>696881.31899619999</v>
      </c>
      <c r="K37" s="137">
        <f t="shared" si="4"/>
        <v>132407.45060927799</v>
      </c>
      <c r="L37" s="137">
        <f t="shared" si="5"/>
        <v>7798101.9595674779</v>
      </c>
    </row>
    <row r="38" spans="1:13" x14ac:dyDescent="0.25">
      <c r="A38" s="31" t="s">
        <v>214</v>
      </c>
      <c r="B38" s="33">
        <v>28</v>
      </c>
      <c r="C38" s="33">
        <v>1</v>
      </c>
      <c r="D38" s="23">
        <f t="shared" si="0"/>
        <v>116146.88649936666</v>
      </c>
      <c r="E38" s="23">
        <v>3484406.5949809998</v>
      </c>
      <c r="F38" s="23">
        <f t="shared" si="1"/>
        <v>3484406.5949809998</v>
      </c>
      <c r="G38" s="32"/>
      <c r="H38" s="32"/>
      <c r="I38" s="23">
        <f t="shared" si="2"/>
        <v>3252112.8219822664</v>
      </c>
      <c r="J38" s="137">
        <f t="shared" si="3"/>
        <v>325211.28219822666</v>
      </c>
      <c r="K38" s="137">
        <f t="shared" si="4"/>
        <v>61790.143617663067</v>
      </c>
      <c r="L38" s="137">
        <f t="shared" si="5"/>
        <v>3639114.247798156</v>
      </c>
    </row>
    <row r="39" spans="1:13" x14ac:dyDescent="0.25">
      <c r="A39" s="31" t="s">
        <v>214</v>
      </c>
      <c r="B39" s="33">
        <v>25</v>
      </c>
      <c r="C39" s="33">
        <v>1</v>
      </c>
      <c r="D39" s="23">
        <f t="shared" si="0"/>
        <v>116146.88649936666</v>
      </c>
      <c r="E39" s="23">
        <v>3484406.5949809998</v>
      </c>
      <c r="F39" s="23">
        <f t="shared" si="1"/>
        <v>3484406.5949809998</v>
      </c>
      <c r="G39" s="32"/>
      <c r="H39" s="32"/>
      <c r="I39" s="23">
        <f t="shared" si="2"/>
        <v>2903672.1624841667</v>
      </c>
      <c r="J39" s="137">
        <f t="shared" si="3"/>
        <v>290367.21624841669</v>
      </c>
      <c r="K39" s="137">
        <f t="shared" si="4"/>
        <v>55169.771087199173</v>
      </c>
      <c r="L39" s="137">
        <f t="shared" si="5"/>
        <v>3249209.1498197825</v>
      </c>
      <c r="M39" s="137">
        <f>L37+L38+L39+L74</f>
        <v>18325539.604983572</v>
      </c>
    </row>
    <row r="40" spans="1:13" x14ac:dyDescent="0.25">
      <c r="A40" s="31" t="s">
        <v>215</v>
      </c>
      <c r="B40" s="33">
        <v>30</v>
      </c>
      <c r="C40" s="33">
        <v>2</v>
      </c>
      <c r="D40" s="23">
        <f t="shared" si="0"/>
        <v>116146.88649936666</v>
      </c>
      <c r="E40" s="23">
        <v>3484406.5949809998</v>
      </c>
      <c r="F40" s="23">
        <f t="shared" si="1"/>
        <v>6968813.1899619997</v>
      </c>
      <c r="G40" s="32"/>
      <c r="H40" s="32"/>
      <c r="I40" s="23">
        <f t="shared" si="2"/>
        <v>6968813.1899619997</v>
      </c>
      <c r="J40" s="137">
        <f t="shared" si="3"/>
        <v>696881.31899619999</v>
      </c>
      <c r="K40" s="137">
        <f t="shared" si="4"/>
        <v>132407.45060927799</v>
      </c>
      <c r="L40" s="137">
        <f t="shared" si="5"/>
        <v>7798101.9595674779</v>
      </c>
    </row>
    <row r="41" spans="1:13" x14ac:dyDescent="0.25">
      <c r="A41" s="31" t="s">
        <v>215</v>
      </c>
      <c r="B41" s="33">
        <v>12</v>
      </c>
      <c r="C41" s="33">
        <v>1</v>
      </c>
      <c r="D41" s="23">
        <f t="shared" si="0"/>
        <v>116146.88649936666</v>
      </c>
      <c r="E41" s="23">
        <v>3484406.5949809998</v>
      </c>
      <c r="F41" s="23">
        <f t="shared" ref="F41:F54" si="6">E41*C41</f>
        <v>3484406.5949809998</v>
      </c>
      <c r="G41" s="32"/>
      <c r="H41" s="32"/>
      <c r="I41" s="23">
        <f t="shared" ref="I41:I54" si="7">D41*C41*B41</f>
        <v>1393762.6379924</v>
      </c>
      <c r="J41" s="137">
        <f t="shared" si="3"/>
        <v>139376.26379924</v>
      </c>
      <c r="K41" s="137">
        <f t="shared" si="4"/>
        <v>26481.490121855601</v>
      </c>
      <c r="L41" s="137">
        <f t="shared" si="5"/>
        <v>1559620.3919134955</v>
      </c>
      <c r="M41" s="137">
        <f>L40+L41+L75</f>
        <v>13256773.331264712</v>
      </c>
    </row>
    <row r="42" spans="1:13" x14ac:dyDescent="0.25">
      <c r="A42" s="31" t="s">
        <v>216</v>
      </c>
      <c r="B42" s="33">
        <v>30</v>
      </c>
      <c r="C42" s="33">
        <v>4</v>
      </c>
      <c r="D42" s="23">
        <f t="shared" si="0"/>
        <v>116146.88649936666</v>
      </c>
      <c r="E42" s="23">
        <v>3484406.5949809998</v>
      </c>
      <c r="F42" s="23">
        <f t="shared" si="6"/>
        <v>13937626.379923999</v>
      </c>
      <c r="G42" s="32"/>
      <c r="H42" s="32"/>
      <c r="I42" s="23">
        <f t="shared" si="7"/>
        <v>13937626.379923999</v>
      </c>
      <c r="J42" s="137">
        <f t="shared" si="3"/>
        <v>1393762.6379924</v>
      </c>
      <c r="K42" s="137">
        <f t="shared" si="4"/>
        <v>264814.90121855598</v>
      </c>
      <c r="L42" s="137">
        <f t="shared" si="5"/>
        <v>15596203.919134956</v>
      </c>
    </row>
    <row r="43" spans="1:13" x14ac:dyDescent="0.25">
      <c r="A43" s="31" t="s">
        <v>216</v>
      </c>
      <c r="B43" s="33">
        <v>9</v>
      </c>
      <c r="C43" s="33">
        <v>1</v>
      </c>
      <c r="D43" s="23">
        <f t="shared" si="0"/>
        <v>116146.88649936666</v>
      </c>
      <c r="E43" s="23">
        <v>3484406.5949809998</v>
      </c>
      <c r="F43" s="23">
        <f t="shared" si="6"/>
        <v>3484406.5949809998</v>
      </c>
      <c r="G43" s="32"/>
      <c r="H43" s="32"/>
      <c r="I43" s="23">
        <f t="shared" si="7"/>
        <v>1045321.9784943</v>
      </c>
      <c r="J43" s="137">
        <f t="shared" si="3"/>
        <v>104532.19784943001</v>
      </c>
      <c r="K43" s="137">
        <f t="shared" si="4"/>
        <v>19861.117591391703</v>
      </c>
      <c r="L43" s="137">
        <f t="shared" si="5"/>
        <v>1169715.2939351217</v>
      </c>
      <c r="M43" s="137">
        <f>L42+L43+L76</f>
        <v>24564021.172637556</v>
      </c>
    </row>
    <row r="44" spans="1:13" x14ac:dyDescent="0.25">
      <c r="A44" s="31" t="s">
        <v>217</v>
      </c>
      <c r="B44" s="33">
        <v>30</v>
      </c>
      <c r="C44" s="33">
        <v>1</v>
      </c>
      <c r="D44" s="23">
        <f t="shared" si="0"/>
        <v>116146.88649936666</v>
      </c>
      <c r="E44" s="23">
        <v>3484406.5949809998</v>
      </c>
      <c r="F44" s="23">
        <f t="shared" si="6"/>
        <v>3484406.5949809998</v>
      </c>
      <c r="G44" s="32"/>
      <c r="H44" s="32"/>
      <c r="I44" s="23">
        <f t="shared" si="7"/>
        <v>3484406.5949809998</v>
      </c>
      <c r="J44" s="137">
        <f t="shared" si="3"/>
        <v>348440.65949809999</v>
      </c>
      <c r="K44" s="137">
        <f t="shared" si="4"/>
        <v>66203.725304638996</v>
      </c>
      <c r="L44" s="137">
        <f t="shared" si="5"/>
        <v>3899050.979783739</v>
      </c>
      <c r="M44" s="137">
        <f>L44</f>
        <v>3899050.979783739</v>
      </c>
    </row>
    <row r="45" spans="1:13" x14ac:dyDescent="0.25">
      <c r="A45" s="31" t="s">
        <v>218</v>
      </c>
      <c r="B45" s="33">
        <v>30</v>
      </c>
      <c r="C45" s="33">
        <v>2</v>
      </c>
      <c r="D45" s="23">
        <f t="shared" si="0"/>
        <v>116146.88649936666</v>
      </c>
      <c r="E45" s="23">
        <v>3484406.5949809998</v>
      </c>
      <c r="F45" s="23">
        <f t="shared" si="6"/>
        <v>6968813.1899619997</v>
      </c>
      <c r="G45" s="32"/>
      <c r="H45" s="32"/>
      <c r="I45" s="23">
        <f t="shared" si="7"/>
        <v>6968813.1899619997</v>
      </c>
      <c r="J45" s="137">
        <f t="shared" si="3"/>
        <v>696881.31899619999</v>
      </c>
      <c r="K45" s="137">
        <f t="shared" si="4"/>
        <v>132407.45060927799</v>
      </c>
      <c r="L45" s="137">
        <f t="shared" si="5"/>
        <v>7798101.9595674779</v>
      </c>
    </row>
    <row r="46" spans="1:13" x14ac:dyDescent="0.25">
      <c r="A46" s="31" t="s">
        <v>218</v>
      </c>
      <c r="B46" s="33">
        <v>28</v>
      </c>
      <c r="C46" s="33">
        <v>1</v>
      </c>
      <c r="D46" s="23">
        <f t="shared" si="0"/>
        <v>116146.88649936666</v>
      </c>
      <c r="E46" s="23">
        <v>3484406.5949809998</v>
      </c>
      <c r="F46" s="23">
        <f t="shared" si="6"/>
        <v>3484406.5949809998</v>
      </c>
      <c r="G46" s="32"/>
      <c r="H46" s="32"/>
      <c r="I46" s="23">
        <f t="shared" si="7"/>
        <v>3252112.8219822664</v>
      </c>
      <c r="J46" s="137">
        <f t="shared" si="3"/>
        <v>325211.28219822666</v>
      </c>
      <c r="K46" s="137">
        <f t="shared" si="4"/>
        <v>61790.143617663067</v>
      </c>
      <c r="L46" s="137">
        <f t="shared" si="5"/>
        <v>3639114.247798156</v>
      </c>
    </row>
    <row r="47" spans="1:13" x14ac:dyDescent="0.25">
      <c r="A47" s="31" t="s">
        <v>218</v>
      </c>
      <c r="B47" s="33">
        <v>5</v>
      </c>
      <c r="C47" s="33">
        <v>1</v>
      </c>
      <c r="D47" s="23">
        <f t="shared" si="0"/>
        <v>116146.88649936666</v>
      </c>
      <c r="E47" s="23">
        <v>3484406.5949809998</v>
      </c>
      <c r="F47" s="23">
        <f t="shared" si="6"/>
        <v>3484406.5949809998</v>
      </c>
      <c r="G47" s="32"/>
      <c r="H47" s="32"/>
      <c r="I47" s="23">
        <f t="shared" si="7"/>
        <v>580734.43249683338</v>
      </c>
      <c r="J47" s="137">
        <f t="shared" si="3"/>
        <v>58073.44324968334</v>
      </c>
      <c r="K47" s="137">
        <f t="shared" si="4"/>
        <v>11033.954217439834</v>
      </c>
      <c r="L47" s="137">
        <f t="shared" si="5"/>
        <v>649841.82996395649</v>
      </c>
    </row>
    <row r="48" spans="1:13" x14ac:dyDescent="0.25">
      <c r="A48" s="31" t="s">
        <v>219</v>
      </c>
      <c r="B48" s="33">
        <v>30</v>
      </c>
      <c r="C48" s="33">
        <v>3</v>
      </c>
      <c r="D48" s="23">
        <f t="shared" si="0"/>
        <v>116146.88649936666</v>
      </c>
      <c r="E48" s="23">
        <v>3484406.5949809998</v>
      </c>
      <c r="F48" s="23">
        <f t="shared" si="6"/>
        <v>10453219.784942999</v>
      </c>
      <c r="G48" s="32"/>
      <c r="H48" s="32"/>
      <c r="I48" s="23">
        <f t="shared" si="7"/>
        <v>10453219.784942999</v>
      </c>
      <c r="J48" s="137">
        <f t="shared" si="3"/>
        <v>1045321.9784943</v>
      </c>
      <c r="K48" s="137">
        <f t="shared" si="4"/>
        <v>198611.17591391702</v>
      </c>
      <c r="L48" s="137">
        <f t="shared" si="5"/>
        <v>11697152.939351216</v>
      </c>
    </row>
    <row r="49" spans="1:13" x14ac:dyDescent="0.25">
      <c r="A49" s="31" t="s">
        <v>220</v>
      </c>
      <c r="B49" s="33">
        <v>30</v>
      </c>
      <c r="C49" s="33">
        <v>3</v>
      </c>
      <c r="D49" s="23">
        <f t="shared" si="0"/>
        <v>116146.88649936666</v>
      </c>
      <c r="E49" s="23">
        <v>3484406.5949809998</v>
      </c>
      <c r="F49" s="23">
        <f t="shared" si="6"/>
        <v>10453219.784942999</v>
      </c>
      <c r="G49" s="32"/>
      <c r="H49" s="32"/>
      <c r="I49" s="23">
        <f t="shared" si="7"/>
        <v>10453219.784942999</v>
      </c>
      <c r="J49" s="137">
        <f t="shared" si="3"/>
        <v>1045321.9784943</v>
      </c>
      <c r="K49" s="137">
        <f t="shared" si="4"/>
        <v>198611.17591391702</v>
      </c>
      <c r="L49" s="137">
        <f t="shared" si="5"/>
        <v>11697152.939351216</v>
      </c>
    </row>
    <row r="50" spans="1:13" x14ac:dyDescent="0.25">
      <c r="A50" s="31" t="s">
        <v>221</v>
      </c>
      <c r="B50" s="33">
        <v>30</v>
      </c>
      <c r="C50" s="33">
        <v>2</v>
      </c>
      <c r="D50" s="23">
        <f t="shared" si="0"/>
        <v>116146.88649936666</v>
      </c>
      <c r="E50" s="23">
        <v>3484406.5949809998</v>
      </c>
      <c r="F50" s="23">
        <f t="shared" si="6"/>
        <v>6968813.1899619997</v>
      </c>
      <c r="G50" s="32"/>
      <c r="H50" s="32"/>
      <c r="I50" s="23">
        <f t="shared" si="7"/>
        <v>6968813.1899619997</v>
      </c>
      <c r="J50" s="137">
        <f t="shared" si="3"/>
        <v>696881.31899619999</v>
      </c>
      <c r="K50" s="137">
        <f t="shared" si="4"/>
        <v>132407.45060927799</v>
      </c>
      <c r="L50" s="137">
        <f t="shared" si="5"/>
        <v>7798101.9595674779</v>
      </c>
      <c r="M50" s="137">
        <f>L50</f>
        <v>7798101.9595674779</v>
      </c>
    </row>
    <row r="51" spans="1:13" x14ac:dyDescent="0.25">
      <c r="A51" s="31" t="s">
        <v>222</v>
      </c>
      <c r="B51" s="33">
        <v>30</v>
      </c>
      <c r="C51" s="33">
        <v>2</v>
      </c>
      <c r="D51" s="23">
        <f t="shared" si="0"/>
        <v>116146.88649936666</v>
      </c>
      <c r="E51" s="23">
        <v>3484406.5949809998</v>
      </c>
      <c r="F51" s="23">
        <f t="shared" si="6"/>
        <v>6968813.1899619997</v>
      </c>
      <c r="G51" s="32"/>
      <c r="H51" s="32"/>
      <c r="I51" s="23">
        <f t="shared" si="7"/>
        <v>6968813.1899619997</v>
      </c>
      <c r="J51" s="137">
        <f t="shared" si="3"/>
        <v>696881.31899619999</v>
      </c>
      <c r="K51" s="137">
        <f t="shared" si="4"/>
        <v>132407.45060927799</v>
      </c>
      <c r="L51" s="137">
        <f t="shared" si="5"/>
        <v>7798101.9595674779</v>
      </c>
      <c r="M51" s="137">
        <f>L51</f>
        <v>7798101.9595674779</v>
      </c>
    </row>
    <row r="52" spans="1:13" x14ac:dyDescent="0.25">
      <c r="A52" s="31" t="s">
        <v>223</v>
      </c>
      <c r="B52" s="33">
        <v>30</v>
      </c>
      <c r="C52" s="33">
        <v>3</v>
      </c>
      <c r="D52" s="23">
        <f t="shared" si="0"/>
        <v>116146.88649936666</v>
      </c>
      <c r="E52" s="23">
        <v>3484406.5949809998</v>
      </c>
      <c r="F52" s="23">
        <f t="shared" si="6"/>
        <v>10453219.784942999</v>
      </c>
      <c r="G52" s="32"/>
      <c r="H52" s="32"/>
      <c r="I52" s="23">
        <f t="shared" si="7"/>
        <v>10453219.784942999</v>
      </c>
      <c r="J52" s="137">
        <f t="shared" si="3"/>
        <v>1045321.9784943</v>
      </c>
      <c r="K52" s="137">
        <f t="shared" si="4"/>
        <v>198611.17591391702</v>
      </c>
      <c r="L52" s="137">
        <f t="shared" si="5"/>
        <v>11697152.939351216</v>
      </c>
    </row>
    <row r="53" spans="1:13" x14ac:dyDescent="0.25">
      <c r="A53" s="31" t="s">
        <v>224</v>
      </c>
      <c r="B53" s="33">
        <v>30</v>
      </c>
      <c r="C53" s="33">
        <v>2</v>
      </c>
      <c r="D53" s="23">
        <f t="shared" si="0"/>
        <v>116146.88649936666</v>
      </c>
      <c r="E53" s="23">
        <v>3484406.5949809998</v>
      </c>
      <c r="F53" s="23">
        <f t="shared" si="6"/>
        <v>6968813.1899619997</v>
      </c>
      <c r="G53" s="32"/>
      <c r="H53" s="32"/>
      <c r="I53" s="23">
        <f t="shared" si="7"/>
        <v>6968813.1899619997</v>
      </c>
      <c r="J53" s="137">
        <f t="shared" si="3"/>
        <v>696881.31899619999</v>
      </c>
      <c r="K53" s="137">
        <f t="shared" si="4"/>
        <v>132407.45060927799</v>
      </c>
      <c r="L53" s="137">
        <f t="shared" si="5"/>
        <v>7798101.9595674779</v>
      </c>
      <c r="M53" s="137">
        <f>L53</f>
        <v>7798101.9595674779</v>
      </c>
    </row>
    <row r="54" spans="1:13" x14ac:dyDescent="0.25">
      <c r="A54" s="34" t="s">
        <v>225</v>
      </c>
      <c r="B54" s="35">
        <v>30</v>
      </c>
      <c r="C54" s="35">
        <v>1</v>
      </c>
      <c r="D54" s="23">
        <f>E54/30</f>
        <v>116146.88649936666</v>
      </c>
      <c r="E54" s="23">
        <v>3484406.5949809998</v>
      </c>
      <c r="F54" s="23">
        <f t="shared" si="6"/>
        <v>3484406.5949809998</v>
      </c>
      <c r="G54" s="32"/>
      <c r="H54" s="32"/>
      <c r="I54" s="23">
        <f t="shared" si="7"/>
        <v>3484406.5949809998</v>
      </c>
      <c r="J54" s="137">
        <f t="shared" si="3"/>
        <v>348440.65949809999</v>
      </c>
      <c r="K54" s="137">
        <f t="shared" si="4"/>
        <v>66203.725304638996</v>
      </c>
      <c r="L54" s="137">
        <f t="shared" si="5"/>
        <v>3899050.979783739</v>
      </c>
    </row>
    <row r="55" spans="1:13" x14ac:dyDescent="0.25">
      <c r="A55" s="273" t="s">
        <v>200</v>
      </c>
      <c r="B55" s="273"/>
      <c r="C55" s="273"/>
      <c r="D55" s="273"/>
      <c r="E55" s="273"/>
      <c r="F55" s="273"/>
      <c r="G55" s="273"/>
      <c r="H55" s="273"/>
      <c r="I55" s="38">
        <f>SUM(I6:I54)</f>
        <v>483519488.49686342</v>
      </c>
      <c r="J55" s="137"/>
      <c r="K55" s="137"/>
      <c r="L55" s="137"/>
    </row>
    <row r="56" spans="1:13" x14ac:dyDescent="0.25">
      <c r="A56" s="274" t="s">
        <v>384</v>
      </c>
      <c r="B56" s="275"/>
      <c r="C56" s="275"/>
      <c r="D56" s="275"/>
      <c r="E56" s="275"/>
      <c r="F56" s="275"/>
      <c r="G56" s="275"/>
      <c r="H56" s="275"/>
      <c r="I56" s="276"/>
      <c r="J56" s="137"/>
      <c r="K56" s="137"/>
      <c r="L56" s="137"/>
    </row>
    <row r="57" spans="1:13" ht="24" x14ac:dyDescent="0.25">
      <c r="A57" s="29" t="s">
        <v>191</v>
      </c>
      <c r="B57" s="29" t="s">
        <v>192</v>
      </c>
      <c r="C57" s="29" t="s">
        <v>199</v>
      </c>
      <c r="D57" s="29" t="s">
        <v>194</v>
      </c>
      <c r="E57" s="29" t="s">
        <v>176</v>
      </c>
      <c r="F57" s="29" t="s">
        <v>193</v>
      </c>
      <c r="G57" s="29" t="s">
        <v>195</v>
      </c>
      <c r="H57" s="29" t="s">
        <v>196</v>
      </c>
      <c r="I57" s="29" t="s">
        <v>197</v>
      </c>
      <c r="J57" s="257" t="s">
        <v>1507</v>
      </c>
      <c r="K57" s="257" t="s">
        <v>1510</v>
      </c>
      <c r="L57" s="257" t="s">
        <v>1509</v>
      </c>
    </row>
    <row r="58" spans="1:13" x14ac:dyDescent="0.25">
      <c r="A58" s="34" t="s">
        <v>201</v>
      </c>
      <c r="B58" s="35">
        <v>30</v>
      </c>
      <c r="C58" s="35">
        <v>9</v>
      </c>
      <c r="D58" s="36">
        <f t="shared" ref="D58" si="8">E58/30</f>
        <v>116146.88649936666</v>
      </c>
      <c r="E58" s="23">
        <v>3484406.5949809998</v>
      </c>
      <c r="F58" s="36">
        <f t="shared" ref="F58" si="9">E58*C58</f>
        <v>31359659.354828998</v>
      </c>
      <c r="G58" s="37"/>
      <c r="H58" s="37"/>
      <c r="I58" s="36">
        <f t="shared" ref="I58" si="10">D58*C58*B58</f>
        <v>31359659.354829002</v>
      </c>
      <c r="J58" s="137">
        <f t="shared" ref="J58:J80" si="11">I58*0.1</f>
        <v>3135965.9354829006</v>
      </c>
      <c r="K58" s="137">
        <f>J58*0.19</f>
        <v>595833.52774175117</v>
      </c>
      <c r="L58" s="137">
        <f>+K58+J58+I58</f>
        <v>35091458.818053655</v>
      </c>
      <c r="M58" s="137">
        <f>L6+L7+L8+L9+L58+L59+L60+L84+L93</f>
        <v>198331726.50499955</v>
      </c>
    </row>
    <row r="59" spans="1:13" x14ac:dyDescent="0.25">
      <c r="A59" s="34" t="s">
        <v>201</v>
      </c>
      <c r="B59" s="35">
        <v>29</v>
      </c>
      <c r="C59" s="35">
        <v>1</v>
      </c>
      <c r="D59" s="36">
        <f t="shared" ref="D59:D80" si="12">E59/30</f>
        <v>116146.88649936666</v>
      </c>
      <c r="E59" s="23">
        <v>3484406.5949809998</v>
      </c>
      <c r="F59" s="36">
        <f t="shared" ref="F59:F80" si="13">E59*C59</f>
        <v>3484406.5949809998</v>
      </c>
      <c r="G59" s="37"/>
      <c r="H59" s="37"/>
      <c r="I59" s="36">
        <f t="shared" ref="I59:I80" si="14">D59*C59*B59</f>
        <v>3368259.7084816331</v>
      </c>
      <c r="J59" s="137">
        <f t="shared" si="11"/>
        <v>336825.97084816336</v>
      </c>
      <c r="K59" s="137">
        <f t="shared" ref="K59:K80" si="15">J59*0.19</f>
        <v>63996.934461151039</v>
      </c>
      <c r="L59" s="137">
        <f t="shared" ref="L59:L80" si="16">+K59+J59+I59</f>
        <v>3769082.6137909475</v>
      </c>
    </row>
    <row r="60" spans="1:13" x14ac:dyDescent="0.25">
      <c r="A60" s="34" t="s">
        <v>201</v>
      </c>
      <c r="B60" s="35">
        <v>28</v>
      </c>
      <c r="C60" s="35">
        <v>1</v>
      </c>
      <c r="D60" s="36">
        <f t="shared" si="12"/>
        <v>116146.88649936666</v>
      </c>
      <c r="E60" s="23">
        <v>3484406.5949809998</v>
      </c>
      <c r="F60" s="36">
        <f t="shared" si="13"/>
        <v>3484406.5949809998</v>
      </c>
      <c r="G60" s="37"/>
      <c r="H60" s="37"/>
      <c r="I60" s="36">
        <f t="shared" si="14"/>
        <v>3252112.8219822664</v>
      </c>
      <c r="J60" s="137">
        <f t="shared" si="11"/>
        <v>325211.28219822666</v>
      </c>
      <c r="K60" s="137">
        <f t="shared" si="15"/>
        <v>61790.143617663067</v>
      </c>
      <c r="L60" s="137">
        <f t="shared" si="16"/>
        <v>3639114.247798156</v>
      </c>
    </row>
    <row r="61" spans="1:13" x14ac:dyDescent="0.25">
      <c r="A61" s="34" t="s">
        <v>202</v>
      </c>
      <c r="B61" s="35">
        <v>30</v>
      </c>
      <c r="C61" s="35">
        <v>3</v>
      </c>
      <c r="D61" s="36">
        <f t="shared" si="12"/>
        <v>116146.88649936666</v>
      </c>
      <c r="E61" s="23">
        <v>3484406.5949809998</v>
      </c>
      <c r="F61" s="36">
        <f t="shared" si="13"/>
        <v>10453219.784942999</v>
      </c>
      <c r="G61" s="37"/>
      <c r="H61" s="37"/>
      <c r="I61" s="36">
        <f t="shared" si="14"/>
        <v>10453219.784942999</v>
      </c>
      <c r="J61" s="137">
        <f t="shared" si="11"/>
        <v>1045321.9784943</v>
      </c>
      <c r="K61" s="137">
        <f t="shared" si="15"/>
        <v>198611.17591391702</v>
      </c>
      <c r="L61" s="137">
        <f t="shared" si="16"/>
        <v>11697152.939351216</v>
      </c>
    </row>
    <row r="62" spans="1:13" x14ac:dyDescent="0.25">
      <c r="A62" s="34" t="s">
        <v>202</v>
      </c>
      <c r="B62" s="35">
        <v>25</v>
      </c>
      <c r="C62" s="35">
        <v>1</v>
      </c>
      <c r="D62" s="36">
        <f t="shared" si="12"/>
        <v>116146.88649936666</v>
      </c>
      <c r="E62" s="23">
        <v>3484406.5949809998</v>
      </c>
      <c r="F62" s="36">
        <f t="shared" si="13"/>
        <v>3484406.5949809998</v>
      </c>
      <c r="G62" s="37"/>
      <c r="H62" s="37"/>
      <c r="I62" s="36">
        <f t="shared" si="14"/>
        <v>2903672.1624841667</v>
      </c>
      <c r="J62" s="137">
        <f t="shared" si="11"/>
        <v>290367.21624841669</v>
      </c>
      <c r="K62" s="137">
        <f t="shared" si="15"/>
        <v>55169.771087199173</v>
      </c>
      <c r="L62" s="137">
        <f t="shared" si="16"/>
        <v>3249209.1498197825</v>
      </c>
    </row>
    <row r="63" spans="1:13" x14ac:dyDescent="0.25">
      <c r="A63" s="34" t="s">
        <v>203</v>
      </c>
      <c r="B63" s="35">
        <v>28</v>
      </c>
      <c r="C63" s="35">
        <v>1</v>
      </c>
      <c r="D63" s="36">
        <f t="shared" si="12"/>
        <v>116146.88649936666</v>
      </c>
      <c r="E63" s="23">
        <v>3484406.5949809998</v>
      </c>
      <c r="F63" s="36">
        <f t="shared" si="13"/>
        <v>3484406.5949809998</v>
      </c>
      <c r="G63" s="37"/>
      <c r="H63" s="37"/>
      <c r="I63" s="36">
        <f t="shared" si="14"/>
        <v>3252112.8219822664</v>
      </c>
      <c r="J63" s="137">
        <f t="shared" si="11"/>
        <v>325211.28219822666</v>
      </c>
      <c r="K63" s="137">
        <f t="shared" si="15"/>
        <v>61790.143617663067</v>
      </c>
      <c r="L63" s="137">
        <f t="shared" si="16"/>
        <v>3639114.247798156</v>
      </c>
    </row>
    <row r="64" spans="1:13" x14ac:dyDescent="0.25">
      <c r="A64" s="34" t="s">
        <v>203</v>
      </c>
      <c r="B64" s="35">
        <v>25</v>
      </c>
      <c r="C64" s="35">
        <v>1</v>
      </c>
      <c r="D64" s="36">
        <f t="shared" si="12"/>
        <v>116146.88649936666</v>
      </c>
      <c r="E64" s="23">
        <v>3484406.5949809998</v>
      </c>
      <c r="F64" s="36">
        <f t="shared" si="13"/>
        <v>3484406.5949809998</v>
      </c>
      <c r="G64" s="37"/>
      <c r="H64" s="37"/>
      <c r="I64" s="36">
        <f t="shared" si="14"/>
        <v>2903672.1624841667</v>
      </c>
      <c r="J64" s="137">
        <f t="shared" si="11"/>
        <v>290367.21624841669</v>
      </c>
      <c r="K64" s="137">
        <f t="shared" si="15"/>
        <v>55169.771087199173</v>
      </c>
      <c r="L64" s="137">
        <f t="shared" si="16"/>
        <v>3249209.1498197825</v>
      </c>
      <c r="M64" s="137">
        <f>L15+L63+L64+L86</f>
        <v>18325539.604983572</v>
      </c>
    </row>
    <row r="65" spans="1:13" x14ac:dyDescent="0.25">
      <c r="A65" s="34" t="s">
        <v>205</v>
      </c>
      <c r="B65" s="35">
        <v>30</v>
      </c>
      <c r="C65" s="35">
        <v>2</v>
      </c>
      <c r="D65" s="36">
        <f t="shared" si="12"/>
        <v>116146.88649936666</v>
      </c>
      <c r="E65" s="23">
        <v>3484406.5949809998</v>
      </c>
      <c r="F65" s="36">
        <f t="shared" si="13"/>
        <v>6968813.1899619997</v>
      </c>
      <c r="G65" s="37"/>
      <c r="H65" s="37"/>
      <c r="I65" s="36">
        <f t="shared" si="14"/>
        <v>6968813.1899619997</v>
      </c>
      <c r="J65" s="137">
        <f t="shared" si="11"/>
        <v>696881.31899619999</v>
      </c>
      <c r="K65" s="137">
        <f t="shared" si="15"/>
        <v>132407.45060927799</v>
      </c>
      <c r="L65" s="137">
        <f t="shared" si="16"/>
        <v>7798101.9595674779</v>
      </c>
    </row>
    <row r="66" spans="1:13" x14ac:dyDescent="0.25">
      <c r="A66" s="34" t="s">
        <v>206</v>
      </c>
      <c r="B66" s="35">
        <v>30</v>
      </c>
      <c r="C66" s="35">
        <v>3</v>
      </c>
      <c r="D66" s="36">
        <f t="shared" si="12"/>
        <v>116146.88649936666</v>
      </c>
      <c r="E66" s="23">
        <v>3484406.5949809998</v>
      </c>
      <c r="F66" s="36">
        <f t="shared" si="13"/>
        <v>10453219.784942999</v>
      </c>
      <c r="G66" s="37"/>
      <c r="H66" s="37"/>
      <c r="I66" s="36">
        <f t="shared" si="14"/>
        <v>10453219.784942999</v>
      </c>
      <c r="J66" s="137">
        <f t="shared" si="11"/>
        <v>1045321.9784943</v>
      </c>
      <c r="K66" s="137">
        <f t="shared" si="15"/>
        <v>198611.17591391702</v>
      </c>
      <c r="L66" s="137">
        <f t="shared" si="16"/>
        <v>11697152.939351216</v>
      </c>
    </row>
    <row r="67" spans="1:13" x14ac:dyDescent="0.25">
      <c r="A67" s="34" t="s">
        <v>207</v>
      </c>
      <c r="B67" s="35">
        <v>30</v>
      </c>
      <c r="C67" s="35">
        <v>1</v>
      </c>
      <c r="D67" s="36">
        <f t="shared" si="12"/>
        <v>116146.88649936666</v>
      </c>
      <c r="E67" s="23">
        <v>3484406.5949809998</v>
      </c>
      <c r="F67" s="36">
        <f t="shared" si="13"/>
        <v>3484406.5949809998</v>
      </c>
      <c r="G67" s="37"/>
      <c r="H67" s="37"/>
      <c r="I67" s="36">
        <f t="shared" si="14"/>
        <v>3484406.5949809998</v>
      </c>
      <c r="J67" s="137">
        <f t="shared" si="11"/>
        <v>348440.65949809999</v>
      </c>
      <c r="K67" s="137">
        <f t="shared" si="15"/>
        <v>66203.725304638996</v>
      </c>
      <c r="L67" s="137">
        <f t="shared" si="16"/>
        <v>3899050.979783739</v>
      </c>
      <c r="M67" s="137">
        <f>+L67+L25</f>
        <v>27293356.858486172</v>
      </c>
    </row>
    <row r="68" spans="1:13" x14ac:dyDescent="0.25">
      <c r="A68" s="34" t="s">
        <v>208</v>
      </c>
      <c r="B68" s="35">
        <v>30</v>
      </c>
      <c r="C68" s="35">
        <v>1</v>
      </c>
      <c r="D68" s="36">
        <f t="shared" si="12"/>
        <v>116146.88649936666</v>
      </c>
      <c r="E68" s="23">
        <v>3484406.5949809998</v>
      </c>
      <c r="F68" s="36">
        <f t="shared" si="13"/>
        <v>3484406.5949809998</v>
      </c>
      <c r="G68" s="37"/>
      <c r="H68" s="37"/>
      <c r="I68" s="36">
        <f t="shared" si="14"/>
        <v>3484406.5949809998</v>
      </c>
      <c r="J68" s="137">
        <f t="shared" si="11"/>
        <v>348440.65949809999</v>
      </c>
      <c r="K68" s="137">
        <f t="shared" si="15"/>
        <v>66203.725304638996</v>
      </c>
      <c r="L68" s="137">
        <f t="shared" si="16"/>
        <v>3899050.979783739</v>
      </c>
      <c r="M68" s="137">
        <f>L26+L68</f>
        <v>11697152.939351216</v>
      </c>
    </row>
    <row r="69" spans="1:13" x14ac:dyDescent="0.25">
      <c r="A69" s="34" t="s">
        <v>209</v>
      </c>
      <c r="B69" s="35">
        <v>30</v>
      </c>
      <c r="C69" s="35">
        <v>2</v>
      </c>
      <c r="D69" s="36">
        <f t="shared" si="12"/>
        <v>116146.88649936666</v>
      </c>
      <c r="E69" s="23">
        <v>3484406.5949809998</v>
      </c>
      <c r="F69" s="36">
        <f t="shared" si="13"/>
        <v>6968813.1899619997</v>
      </c>
      <c r="G69" s="37"/>
      <c r="H69" s="37"/>
      <c r="I69" s="36">
        <f t="shared" si="14"/>
        <v>6968813.1899619997</v>
      </c>
      <c r="J69" s="137">
        <f t="shared" si="11"/>
        <v>696881.31899619999</v>
      </c>
      <c r="K69" s="137">
        <f t="shared" si="15"/>
        <v>132407.45060927799</v>
      </c>
      <c r="L69" s="137">
        <f t="shared" si="16"/>
        <v>7798101.9595674779</v>
      </c>
      <c r="M69" s="137">
        <f>L27+L69</f>
        <v>27293356.858486176</v>
      </c>
    </row>
    <row r="70" spans="1:13" x14ac:dyDescent="0.25">
      <c r="A70" s="34" t="s">
        <v>210</v>
      </c>
      <c r="B70" s="35">
        <v>30</v>
      </c>
      <c r="C70" s="35">
        <v>1</v>
      </c>
      <c r="D70" s="36">
        <f t="shared" si="12"/>
        <v>116146.88649936666</v>
      </c>
      <c r="E70" s="23">
        <v>3484406.5949809998</v>
      </c>
      <c r="F70" s="36">
        <f t="shared" si="13"/>
        <v>3484406.5949809998</v>
      </c>
      <c r="G70" s="37"/>
      <c r="H70" s="37"/>
      <c r="I70" s="36">
        <f t="shared" si="14"/>
        <v>3484406.5949809998</v>
      </c>
      <c r="J70" s="137">
        <f t="shared" si="11"/>
        <v>348440.65949809999</v>
      </c>
      <c r="K70" s="137">
        <f t="shared" si="15"/>
        <v>66203.725304638996</v>
      </c>
      <c r="L70" s="137">
        <f t="shared" si="16"/>
        <v>3899050.979783739</v>
      </c>
    </row>
    <row r="71" spans="1:13" x14ac:dyDescent="0.25">
      <c r="A71" s="34" t="s">
        <v>210</v>
      </c>
      <c r="B71" s="35">
        <v>28</v>
      </c>
      <c r="C71" s="35">
        <v>1</v>
      </c>
      <c r="D71" s="36">
        <f t="shared" si="12"/>
        <v>116146.88649936666</v>
      </c>
      <c r="E71" s="23">
        <v>3484406.5949809998</v>
      </c>
      <c r="F71" s="36">
        <f t="shared" si="13"/>
        <v>3484406.5949809998</v>
      </c>
      <c r="G71" s="37"/>
      <c r="H71" s="37"/>
      <c r="I71" s="36">
        <f t="shared" si="14"/>
        <v>3252112.8219822664</v>
      </c>
      <c r="J71" s="137">
        <f t="shared" si="11"/>
        <v>325211.28219822666</v>
      </c>
      <c r="K71" s="137">
        <f t="shared" si="15"/>
        <v>61790.143617663067</v>
      </c>
      <c r="L71" s="137">
        <f t="shared" si="16"/>
        <v>3639114.247798156</v>
      </c>
      <c r="M71" s="137">
        <f>L28+L29+L70+L71+L94</f>
        <v>42109750.581664376</v>
      </c>
    </row>
    <row r="72" spans="1:13" x14ac:dyDescent="0.25">
      <c r="A72" s="34" t="s">
        <v>211</v>
      </c>
      <c r="B72" s="35">
        <v>30</v>
      </c>
      <c r="C72" s="35">
        <v>2</v>
      </c>
      <c r="D72" s="36">
        <f t="shared" si="12"/>
        <v>116146.88649936666</v>
      </c>
      <c r="E72" s="23">
        <v>3484406.5949809998</v>
      </c>
      <c r="F72" s="36">
        <f t="shared" si="13"/>
        <v>6968813.1899619997</v>
      </c>
      <c r="G72" s="37"/>
      <c r="H72" s="37"/>
      <c r="I72" s="36">
        <f t="shared" si="14"/>
        <v>6968813.1899619997</v>
      </c>
      <c r="J72" s="137">
        <f t="shared" si="11"/>
        <v>696881.31899619999</v>
      </c>
      <c r="K72" s="137">
        <f t="shared" si="15"/>
        <v>132407.45060927799</v>
      </c>
      <c r="L72" s="137">
        <f t="shared" si="16"/>
        <v>7798101.9595674779</v>
      </c>
      <c r="M72" s="137">
        <f>L30+L31+L32+L72+L73+L95</f>
        <v>56536239.206864215</v>
      </c>
    </row>
    <row r="73" spans="1:13" x14ac:dyDescent="0.25">
      <c r="A73" s="34" t="s">
        <v>211</v>
      </c>
      <c r="B73" s="35">
        <v>28</v>
      </c>
      <c r="C73" s="35">
        <v>1</v>
      </c>
      <c r="D73" s="36">
        <f t="shared" si="12"/>
        <v>116146.88649936666</v>
      </c>
      <c r="E73" s="23">
        <v>3484406.5949809998</v>
      </c>
      <c r="F73" s="36">
        <f t="shared" si="13"/>
        <v>3484406.5949809998</v>
      </c>
      <c r="G73" s="37"/>
      <c r="H73" s="37"/>
      <c r="I73" s="36">
        <f t="shared" si="14"/>
        <v>3252112.8219822664</v>
      </c>
      <c r="J73" s="137">
        <f t="shared" si="11"/>
        <v>325211.28219822666</v>
      </c>
      <c r="K73" s="137">
        <f t="shared" si="15"/>
        <v>61790.143617663067</v>
      </c>
      <c r="L73" s="137">
        <f t="shared" si="16"/>
        <v>3639114.247798156</v>
      </c>
    </row>
    <row r="74" spans="1:13" x14ac:dyDescent="0.25">
      <c r="A74" s="34" t="s">
        <v>214</v>
      </c>
      <c r="B74" s="35">
        <v>28</v>
      </c>
      <c r="C74" s="35">
        <v>1</v>
      </c>
      <c r="D74" s="36">
        <f t="shared" si="12"/>
        <v>116146.88649936666</v>
      </c>
      <c r="E74" s="23">
        <v>3484406.5949809998</v>
      </c>
      <c r="F74" s="36">
        <f t="shared" si="13"/>
        <v>3484406.5949809998</v>
      </c>
      <c r="G74" s="37"/>
      <c r="H74" s="37"/>
      <c r="I74" s="36">
        <f t="shared" si="14"/>
        <v>3252112.8219822664</v>
      </c>
      <c r="J74" s="137">
        <f t="shared" si="11"/>
        <v>325211.28219822666</v>
      </c>
      <c r="K74" s="137">
        <f t="shared" si="15"/>
        <v>61790.143617663067</v>
      </c>
      <c r="L74" s="137">
        <f t="shared" si="16"/>
        <v>3639114.247798156</v>
      </c>
    </row>
    <row r="75" spans="1:13" x14ac:dyDescent="0.25">
      <c r="A75" s="34" t="s">
        <v>215</v>
      </c>
      <c r="B75" s="35">
        <v>30</v>
      </c>
      <c r="C75" s="35">
        <v>1</v>
      </c>
      <c r="D75" s="36">
        <f t="shared" si="12"/>
        <v>116146.88649936666</v>
      </c>
      <c r="E75" s="23">
        <v>3484406.5949809998</v>
      </c>
      <c r="F75" s="36">
        <f t="shared" si="13"/>
        <v>3484406.5949809998</v>
      </c>
      <c r="G75" s="37"/>
      <c r="H75" s="37"/>
      <c r="I75" s="36">
        <f t="shared" si="14"/>
        <v>3484406.5949809998</v>
      </c>
      <c r="J75" s="137">
        <f t="shared" si="11"/>
        <v>348440.65949809999</v>
      </c>
      <c r="K75" s="137">
        <f t="shared" si="15"/>
        <v>66203.725304638996</v>
      </c>
      <c r="L75" s="137">
        <f t="shared" si="16"/>
        <v>3899050.979783739</v>
      </c>
    </row>
    <row r="76" spans="1:13" x14ac:dyDescent="0.25">
      <c r="A76" s="34" t="s">
        <v>216</v>
      </c>
      <c r="B76" s="35">
        <v>30</v>
      </c>
      <c r="C76" s="35">
        <v>2</v>
      </c>
      <c r="D76" s="36">
        <f t="shared" si="12"/>
        <v>116146.88649936666</v>
      </c>
      <c r="E76" s="23">
        <v>3484406.5949809998</v>
      </c>
      <c r="F76" s="36">
        <f t="shared" si="13"/>
        <v>6968813.1899619997</v>
      </c>
      <c r="G76" s="37"/>
      <c r="H76" s="37"/>
      <c r="I76" s="36">
        <f t="shared" si="14"/>
        <v>6968813.1899619997</v>
      </c>
      <c r="J76" s="137">
        <f t="shared" si="11"/>
        <v>696881.31899619999</v>
      </c>
      <c r="K76" s="137">
        <f t="shared" si="15"/>
        <v>132407.45060927799</v>
      </c>
      <c r="L76" s="137">
        <f t="shared" si="16"/>
        <v>7798101.9595674779</v>
      </c>
    </row>
    <row r="77" spans="1:13" x14ac:dyDescent="0.25">
      <c r="A77" s="34" t="s">
        <v>218</v>
      </c>
      <c r="B77" s="35">
        <v>30</v>
      </c>
      <c r="C77" s="35">
        <v>2</v>
      </c>
      <c r="D77" s="36">
        <f t="shared" si="12"/>
        <v>116146.88649936666</v>
      </c>
      <c r="E77" s="23">
        <v>3484406.5949809998</v>
      </c>
      <c r="F77" s="36">
        <f t="shared" si="13"/>
        <v>6968813.1899619997</v>
      </c>
      <c r="G77" s="37"/>
      <c r="H77" s="37"/>
      <c r="I77" s="36">
        <f t="shared" si="14"/>
        <v>6968813.1899619997</v>
      </c>
      <c r="J77" s="137">
        <f t="shared" si="11"/>
        <v>696881.31899619999</v>
      </c>
      <c r="K77" s="137">
        <f t="shared" si="15"/>
        <v>132407.45060927799</v>
      </c>
      <c r="L77" s="137">
        <f t="shared" si="16"/>
        <v>7798101.9595674779</v>
      </c>
      <c r="M77" s="137">
        <f>L45+L46+L47+L87+L77+L96+L97</f>
        <v>27163388.49249338</v>
      </c>
    </row>
    <row r="78" spans="1:13" x14ac:dyDescent="0.25">
      <c r="A78" s="34" t="s">
        <v>219</v>
      </c>
      <c r="B78" s="35">
        <v>30</v>
      </c>
      <c r="C78" s="35">
        <v>2</v>
      </c>
      <c r="D78" s="36">
        <f t="shared" si="12"/>
        <v>116146.88649936666</v>
      </c>
      <c r="E78" s="23">
        <v>3484406.5949809998</v>
      </c>
      <c r="F78" s="36">
        <f t="shared" si="13"/>
        <v>6968813.1899619997</v>
      </c>
      <c r="G78" s="37"/>
      <c r="H78" s="37"/>
      <c r="I78" s="36">
        <f t="shared" si="14"/>
        <v>6968813.1899619997</v>
      </c>
      <c r="J78" s="137">
        <f t="shared" si="11"/>
        <v>696881.31899619999</v>
      </c>
      <c r="K78" s="137">
        <f t="shared" si="15"/>
        <v>132407.45060927799</v>
      </c>
      <c r="L78" s="137">
        <f t="shared" si="16"/>
        <v>7798101.9595674779</v>
      </c>
      <c r="M78" s="137">
        <f>L48+L78+L88</f>
        <v>23394305.878702436</v>
      </c>
    </row>
    <row r="79" spans="1:13" x14ac:dyDescent="0.25">
      <c r="A79" s="34" t="s">
        <v>220</v>
      </c>
      <c r="B79" s="35">
        <v>30</v>
      </c>
      <c r="C79" s="35">
        <v>1</v>
      </c>
      <c r="D79" s="36">
        <f t="shared" si="12"/>
        <v>116146.88649936666</v>
      </c>
      <c r="E79" s="23">
        <v>3484406.5949809998</v>
      </c>
      <c r="F79" s="36">
        <f t="shared" si="13"/>
        <v>3484406.5949809998</v>
      </c>
      <c r="G79" s="37"/>
      <c r="H79" s="37"/>
      <c r="I79" s="36">
        <f t="shared" si="14"/>
        <v>3484406.5949809998</v>
      </c>
      <c r="J79" s="137">
        <f t="shared" si="11"/>
        <v>348440.65949809999</v>
      </c>
      <c r="K79" s="137">
        <f t="shared" si="15"/>
        <v>66203.725304638996</v>
      </c>
      <c r="L79" s="137">
        <f t="shared" si="16"/>
        <v>3899050.979783739</v>
      </c>
      <c r="M79" s="137">
        <f>L49+L79</f>
        <v>15596203.919134956</v>
      </c>
    </row>
    <row r="80" spans="1:13" x14ac:dyDescent="0.25">
      <c r="A80" s="34" t="s">
        <v>223</v>
      </c>
      <c r="B80" s="35">
        <v>30</v>
      </c>
      <c r="C80" s="35">
        <v>1</v>
      </c>
      <c r="D80" s="36">
        <f t="shared" si="12"/>
        <v>116146.88649936666</v>
      </c>
      <c r="E80" s="23">
        <v>3484406.5949809998</v>
      </c>
      <c r="F80" s="36">
        <f t="shared" si="13"/>
        <v>3484406.5949809998</v>
      </c>
      <c r="G80" s="37"/>
      <c r="H80" s="37"/>
      <c r="I80" s="36">
        <f t="shared" si="14"/>
        <v>3484406.5949809998</v>
      </c>
      <c r="J80" s="137">
        <f t="shared" si="11"/>
        <v>348440.65949809999</v>
      </c>
      <c r="K80" s="137">
        <f t="shared" si="15"/>
        <v>66203.725304638996</v>
      </c>
      <c r="L80" s="137">
        <f t="shared" si="16"/>
        <v>3899050.979783739</v>
      </c>
      <c r="M80" s="137">
        <f>L52+L80</f>
        <v>15596203.919134956</v>
      </c>
    </row>
    <row r="81" spans="1:13" x14ac:dyDescent="0.25">
      <c r="A81" s="273" t="s">
        <v>200</v>
      </c>
      <c r="B81" s="273"/>
      <c r="C81" s="273"/>
      <c r="D81" s="273"/>
      <c r="E81" s="273"/>
      <c r="F81" s="273"/>
      <c r="G81" s="273"/>
      <c r="H81" s="273"/>
      <c r="I81" s="38">
        <f>SUM(I58:I80)</f>
        <v>140421585.77773428</v>
      </c>
      <c r="J81" s="137"/>
      <c r="K81" s="137"/>
      <c r="L81" s="137"/>
    </row>
    <row r="82" spans="1:13" x14ac:dyDescent="0.25">
      <c r="A82" s="274" t="s">
        <v>227</v>
      </c>
      <c r="B82" s="275"/>
      <c r="C82" s="275"/>
      <c r="D82" s="275"/>
      <c r="E82" s="275"/>
      <c r="F82" s="275"/>
      <c r="G82" s="275"/>
      <c r="H82" s="275"/>
      <c r="I82" s="276"/>
      <c r="J82" s="137"/>
      <c r="K82" s="137"/>
      <c r="L82" s="137"/>
    </row>
    <row r="83" spans="1:13" ht="24" x14ac:dyDescent="0.25">
      <c r="A83" s="29" t="s">
        <v>191</v>
      </c>
      <c r="B83" s="29" t="s">
        <v>192</v>
      </c>
      <c r="C83" s="29" t="s">
        <v>199</v>
      </c>
      <c r="D83" s="29" t="s">
        <v>194</v>
      </c>
      <c r="E83" s="29" t="s">
        <v>176</v>
      </c>
      <c r="F83" s="29" t="s">
        <v>193</v>
      </c>
      <c r="G83" s="29" t="s">
        <v>195</v>
      </c>
      <c r="H83" s="29" t="s">
        <v>196</v>
      </c>
      <c r="I83" s="29" t="s">
        <v>197</v>
      </c>
      <c r="J83" s="257" t="s">
        <v>1507</v>
      </c>
      <c r="K83" s="257" t="s">
        <v>1510</v>
      </c>
      <c r="L83" s="257" t="s">
        <v>1509</v>
      </c>
    </row>
    <row r="84" spans="1:13" x14ac:dyDescent="0.25">
      <c r="A84" s="31" t="s">
        <v>201</v>
      </c>
      <c r="B84" s="35">
        <v>30</v>
      </c>
      <c r="C84" s="35">
        <v>1</v>
      </c>
      <c r="D84" s="36">
        <f t="shared" ref="D84" si="17">E84/30</f>
        <v>116146.88649936666</v>
      </c>
      <c r="E84" s="23">
        <v>3484406.5949809998</v>
      </c>
      <c r="F84" s="36">
        <f>E84*C84</f>
        <v>3484406.5949809998</v>
      </c>
      <c r="G84" s="37"/>
      <c r="H84" s="37"/>
      <c r="I84" s="36">
        <f t="shared" ref="I84" si="18">D84*C84*B84</f>
        <v>3484406.5949809998</v>
      </c>
      <c r="J84" s="137">
        <f>I84*0.1</f>
        <v>348440.65949809999</v>
      </c>
      <c r="K84" s="137">
        <f>J84*0.19</f>
        <v>66203.725304638996</v>
      </c>
      <c r="L84" s="137">
        <f>+K84+J84+I84</f>
        <v>3899050.979783739</v>
      </c>
    </row>
    <row r="85" spans="1:13" x14ac:dyDescent="0.25">
      <c r="A85" s="31" t="s">
        <v>202</v>
      </c>
      <c r="B85" s="35">
        <v>17</v>
      </c>
      <c r="C85" s="35">
        <v>1</v>
      </c>
      <c r="D85" s="36">
        <f t="shared" ref="D85:D89" si="19">E85/30</f>
        <v>116146.88649936666</v>
      </c>
      <c r="E85" s="23">
        <v>3484406.5949809998</v>
      </c>
      <c r="F85" s="36">
        <f>E85*C85</f>
        <v>3484406.5949809998</v>
      </c>
      <c r="G85" s="37"/>
      <c r="H85" s="37"/>
      <c r="I85" s="36">
        <f t="shared" ref="I85:I89" si="20">D85*C85*B85</f>
        <v>1974497.0704892334</v>
      </c>
      <c r="J85" s="137">
        <f t="shared" ref="J85:J89" si="21">I85*0.1</f>
        <v>197449.70704892336</v>
      </c>
      <c r="K85" s="137">
        <f t="shared" ref="K85:K89" si="22">J85*0.19</f>
        <v>37515.444339295442</v>
      </c>
      <c r="L85" s="137">
        <f t="shared" ref="L85:L89" si="23">+K85+J85+I85</f>
        <v>2209462.221877452</v>
      </c>
    </row>
    <row r="86" spans="1:13" x14ac:dyDescent="0.25">
      <c r="A86" s="34" t="s">
        <v>203</v>
      </c>
      <c r="B86" s="35">
        <v>28</v>
      </c>
      <c r="C86" s="35">
        <v>1</v>
      </c>
      <c r="D86" s="36">
        <f t="shared" si="19"/>
        <v>116146.88649936666</v>
      </c>
      <c r="E86" s="23">
        <v>3484406.5949809998</v>
      </c>
      <c r="F86" s="36">
        <f>E86*C86</f>
        <v>3484406.5949809998</v>
      </c>
      <c r="G86" s="37"/>
      <c r="H86" s="37"/>
      <c r="I86" s="36">
        <f t="shared" si="20"/>
        <v>3252112.8219822664</v>
      </c>
      <c r="J86" s="137">
        <f t="shared" si="21"/>
        <v>325211.28219822666</v>
      </c>
      <c r="K86" s="137">
        <f t="shared" si="22"/>
        <v>61790.143617663067</v>
      </c>
      <c r="L86" s="137">
        <f t="shared" si="23"/>
        <v>3639114.247798156</v>
      </c>
    </row>
    <row r="87" spans="1:13" x14ac:dyDescent="0.25">
      <c r="A87" s="34" t="s">
        <v>218</v>
      </c>
      <c r="B87" s="35">
        <v>30</v>
      </c>
      <c r="C87" s="35">
        <v>1</v>
      </c>
      <c r="D87" s="36">
        <f t="shared" si="19"/>
        <v>116146.88649936666</v>
      </c>
      <c r="E87" s="23">
        <v>3484406.5949809998</v>
      </c>
      <c r="F87" s="36">
        <f>E87*C87</f>
        <v>3484406.5949809998</v>
      </c>
      <c r="G87" s="37"/>
      <c r="H87" s="37"/>
      <c r="I87" s="36">
        <f t="shared" si="20"/>
        <v>3484406.5949809998</v>
      </c>
      <c r="J87" s="137">
        <f t="shared" si="21"/>
        <v>348440.65949809999</v>
      </c>
      <c r="K87" s="137">
        <f t="shared" si="22"/>
        <v>66203.725304638996</v>
      </c>
      <c r="L87" s="137">
        <f t="shared" si="23"/>
        <v>3899050.979783739</v>
      </c>
    </row>
    <row r="88" spans="1:13" x14ac:dyDescent="0.25">
      <c r="A88" s="34" t="s">
        <v>219</v>
      </c>
      <c r="B88" s="35">
        <v>30</v>
      </c>
      <c r="C88" s="35">
        <v>1</v>
      </c>
      <c r="D88" s="36">
        <f t="shared" si="19"/>
        <v>116146.88649936666</v>
      </c>
      <c r="E88" s="23">
        <v>3484406.5949809998</v>
      </c>
      <c r="F88" s="36">
        <f>E88*C88</f>
        <v>3484406.5949809998</v>
      </c>
      <c r="G88" s="37"/>
      <c r="H88" s="37"/>
      <c r="I88" s="36">
        <f t="shared" si="20"/>
        <v>3484406.5949809998</v>
      </c>
      <c r="J88" s="137">
        <f t="shared" si="21"/>
        <v>348440.65949809999</v>
      </c>
      <c r="K88" s="137">
        <f t="shared" si="22"/>
        <v>66203.725304638996</v>
      </c>
      <c r="L88" s="137">
        <f t="shared" si="23"/>
        <v>3899050.979783739</v>
      </c>
    </row>
    <row r="89" spans="1:13" x14ac:dyDescent="0.25">
      <c r="A89" s="34" t="s">
        <v>225</v>
      </c>
      <c r="B89" s="35">
        <v>30</v>
      </c>
      <c r="C89" s="35">
        <v>1</v>
      </c>
      <c r="D89" s="36">
        <f t="shared" si="19"/>
        <v>116146.88649936666</v>
      </c>
      <c r="E89" s="23">
        <v>3484406.5949809998</v>
      </c>
      <c r="F89" s="36">
        <f t="shared" ref="F89" si="24">E89*C89</f>
        <v>3484406.5949809998</v>
      </c>
      <c r="G89" s="37"/>
      <c r="H89" s="37"/>
      <c r="I89" s="36">
        <f t="shared" si="20"/>
        <v>3484406.5949809998</v>
      </c>
      <c r="J89" s="137">
        <f t="shared" si="21"/>
        <v>348440.65949809999</v>
      </c>
      <c r="K89" s="137">
        <f t="shared" si="22"/>
        <v>66203.725304638996</v>
      </c>
      <c r="L89" s="137">
        <f t="shared" si="23"/>
        <v>3899050.979783739</v>
      </c>
      <c r="M89" s="137">
        <f>L54+L89</f>
        <v>7798101.9595674779</v>
      </c>
    </row>
    <row r="90" spans="1:13" x14ac:dyDescent="0.25">
      <c r="A90" s="273" t="s">
        <v>200</v>
      </c>
      <c r="B90" s="273"/>
      <c r="C90" s="273"/>
      <c r="D90" s="273"/>
      <c r="E90" s="273"/>
      <c r="F90" s="273"/>
      <c r="G90" s="273"/>
      <c r="H90" s="273"/>
      <c r="I90" s="38">
        <f>SUM(I84:I89)</f>
        <v>19164236.272395499</v>
      </c>
      <c r="J90" s="137"/>
      <c r="K90" s="137"/>
      <c r="L90" s="137"/>
    </row>
    <row r="91" spans="1:13" x14ac:dyDescent="0.25">
      <c r="A91" s="274" t="s">
        <v>385</v>
      </c>
      <c r="B91" s="275"/>
      <c r="C91" s="275"/>
      <c r="D91" s="275"/>
      <c r="E91" s="275"/>
      <c r="F91" s="275"/>
      <c r="G91" s="275"/>
      <c r="H91" s="275"/>
      <c r="I91" s="276"/>
      <c r="J91" s="137"/>
      <c r="K91" s="137"/>
      <c r="L91" s="137"/>
    </row>
    <row r="92" spans="1:13" ht="24" x14ac:dyDescent="0.25">
      <c r="A92" s="29" t="s">
        <v>191</v>
      </c>
      <c r="B92" s="29" t="s">
        <v>192</v>
      </c>
      <c r="C92" s="29" t="s">
        <v>199</v>
      </c>
      <c r="D92" s="29" t="s">
        <v>194</v>
      </c>
      <c r="E92" s="29" t="s">
        <v>176</v>
      </c>
      <c r="F92" s="29" t="s">
        <v>193</v>
      </c>
      <c r="G92" s="29" t="s">
        <v>195</v>
      </c>
      <c r="H92" s="29" t="s">
        <v>196</v>
      </c>
      <c r="I92" s="29" t="s">
        <v>197</v>
      </c>
      <c r="J92" s="257" t="s">
        <v>1507</v>
      </c>
      <c r="K92" s="257" t="s">
        <v>1510</v>
      </c>
      <c r="L92" s="257" t="s">
        <v>1509</v>
      </c>
    </row>
    <row r="93" spans="1:13" x14ac:dyDescent="0.25">
      <c r="A93" s="34" t="s">
        <v>201</v>
      </c>
      <c r="B93" s="35">
        <v>30</v>
      </c>
      <c r="C93" s="35">
        <v>2</v>
      </c>
      <c r="D93" s="36">
        <f t="shared" ref="D93" si="25">E93/30</f>
        <v>116146.88649936666</v>
      </c>
      <c r="E93" s="23">
        <v>3484406.5949809998</v>
      </c>
      <c r="F93" s="36">
        <v>2830319.71</v>
      </c>
      <c r="G93" s="37"/>
      <c r="H93" s="37"/>
      <c r="I93" s="36">
        <f t="shared" ref="I93" si="26">D93*C93*B93</f>
        <v>6968813.1899619997</v>
      </c>
      <c r="J93" s="137">
        <f>I93*0.1</f>
        <v>696881.31899619999</v>
      </c>
      <c r="K93" s="137">
        <f>J93*0.19</f>
        <v>132407.45060927799</v>
      </c>
      <c r="L93" s="137">
        <f>+K93+J93+I93</f>
        <v>7798101.9595674779</v>
      </c>
    </row>
    <row r="94" spans="1:13" x14ac:dyDescent="0.25">
      <c r="A94" s="34" t="s">
        <v>210</v>
      </c>
      <c r="B94" s="35">
        <v>30</v>
      </c>
      <c r="C94" s="35">
        <v>1</v>
      </c>
      <c r="D94" s="36">
        <f t="shared" ref="D94:D97" si="27">E94/30</f>
        <v>116146.88649936666</v>
      </c>
      <c r="E94" s="23">
        <v>3484406.5949809998</v>
      </c>
      <c r="F94" s="36">
        <v>2830319.71</v>
      </c>
      <c r="G94" s="37"/>
      <c r="H94" s="37"/>
      <c r="I94" s="36">
        <f t="shared" ref="I94:I97" si="28">D94*C94*B94</f>
        <v>3484406.5949809998</v>
      </c>
      <c r="J94" s="137">
        <f t="shared" ref="J94:J97" si="29">I94*0.1</f>
        <v>348440.65949809999</v>
      </c>
      <c r="K94" s="137">
        <f t="shared" ref="K94:K97" si="30">J94*0.19</f>
        <v>66203.725304638996</v>
      </c>
      <c r="L94" s="137">
        <f t="shared" ref="L94:L97" si="31">+K94+J94+I94</f>
        <v>3899050.979783739</v>
      </c>
    </row>
    <row r="95" spans="1:13" x14ac:dyDescent="0.25">
      <c r="A95" s="34" t="s">
        <v>211</v>
      </c>
      <c r="B95" s="35">
        <v>30</v>
      </c>
      <c r="C95" s="35">
        <v>1</v>
      </c>
      <c r="D95" s="36">
        <f t="shared" si="27"/>
        <v>116146.88649936666</v>
      </c>
      <c r="E95" s="23">
        <v>3484406.5949809998</v>
      </c>
      <c r="F95" s="36">
        <v>2830319.71</v>
      </c>
      <c r="G95" s="37"/>
      <c r="H95" s="37"/>
      <c r="I95" s="36">
        <f t="shared" si="28"/>
        <v>3484406.5949809998</v>
      </c>
      <c r="J95" s="137">
        <f t="shared" si="29"/>
        <v>348440.65949809999</v>
      </c>
      <c r="K95" s="137">
        <f t="shared" si="30"/>
        <v>66203.725304638996</v>
      </c>
      <c r="L95" s="137">
        <f t="shared" si="31"/>
        <v>3899050.979783739</v>
      </c>
    </row>
    <row r="96" spans="1:13" x14ac:dyDescent="0.25">
      <c r="A96" s="34" t="s">
        <v>218</v>
      </c>
      <c r="B96" s="35">
        <v>17</v>
      </c>
      <c r="C96" s="35">
        <v>1</v>
      </c>
      <c r="D96" s="36">
        <f t="shared" si="27"/>
        <v>116146.88649936666</v>
      </c>
      <c r="E96" s="23">
        <v>3484406.5949809998</v>
      </c>
      <c r="F96" s="36">
        <v>2830319.71</v>
      </c>
      <c r="G96" s="37"/>
      <c r="H96" s="37"/>
      <c r="I96" s="36">
        <f t="shared" si="28"/>
        <v>1974497.0704892334</v>
      </c>
      <c r="J96" s="137">
        <f t="shared" si="29"/>
        <v>197449.70704892336</v>
      </c>
      <c r="K96" s="137">
        <f t="shared" si="30"/>
        <v>37515.444339295442</v>
      </c>
      <c r="L96" s="137">
        <f t="shared" si="31"/>
        <v>2209462.221877452</v>
      </c>
    </row>
    <row r="97" spans="1:12" x14ac:dyDescent="0.25">
      <c r="A97" s="34" t="s">
        <v>218</v>
      </c>
      <c r="B97" s="35">
        <v>9</v>
      </c>
      <c r="C97" s="35">
        <v>1</v>
      </c>
      <c r="D97" s="36">
        <f t="shared" si="27"/>
        <v>116146.88649936666</v>
      </c>
      <c r="E97" s="23">
        <v>3484406.5949809998</v>
      </c>
      <c r="F97" s="36">
        <v>2830319.71</v>
      </c>
      <c r="G97" s="37"/>
      <c r="H97" s="37"/>
      <c r="I97" s="36">
        <f t="shared" si="28"/>
        <v>1045321.9784943</v>
      </c>
      <c r="J97" s="137">
        <f t="shared" si="29"/>
        <v>104532.19784943001</v>
      </c>
      <c r="K97" s="137">
        <f t="shared" si="30"/>
        <v>19861.117591391703</v>
      </c>
      <c r="L97" s="137">
        <f t="shared" si="31"/>
        <v>1169715.2939351217</v>
      </c>
    </row>
    <row r="98" spans="1:12" x14ac:dyDescent="0.25">
      <c r="A98" s="273" t="s">
        <v>200</v>
      </c>
      <c r="B98" s="273"/>
      <c r="C98" s="273"/>
      <c r="D98" s="273"/>
      <c r="E98" s="273"/>
      <c r="F98" s="273"/>
      <c r="G98" s="273"/>
      <c r="H98" s="273"/>
      <c r="I98" s="38">
        <f>SUM(I93:I97)</f>
        <v>16957445.428907532</v>
      </c>
    </row>
    <row r="100" spans="1:12" ht="18.75" x14ac:dyDescent="0.3">
      <c r="H100" s="42" t="s">
        <v>228</v>
      </c>
      <c r="I100" s="43">
        <f>I98+I90+I81+I55</f>
        <v>660062755.97590077</v>
      </c>
    </row>
  </sheetData>
  <autoFilter ref="A5:I98" xr:uid="{00000000-0001-0000-0200-000000000000}"/>
  <mergeCells count="9">
    <mergeCell ref="A90:H90"/>
    <mergeCell ref="A91:I91"/>
    <mergeCell ref="A98:H98"/>
    <mergeCell ref="B2:I2"/>
    <mergeCell ref="A4:I4"/>
    <mergeCell ref="A55:H55"/>
    <mergeCell ref="A56:I56"/>
    <mergeCell ref="A81:H81"/>
    <mergeCell ref="A82:I82"/>
  </mergeCells>
  <dataValidations disablePrompts="1" count="1">
    <dataValidation type="list" allowBlank="1" showInputMessage="1" showErrorMessage="1" sqref="B2" xr:uid="{00000000-0002-0000-0200-000000000000}"/>
  </dataValidations>
  <pageMargins left="0.7" right="0.7" top="0.75" bottom="0.75" header="0.3" footer="0.3"/>
  <ignoredErrors>
    <ignoredError sqref="J58"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30"/>
  <sheetViews>
    <sheetView workbookViewId="0">
      <selection activeCell="AD29" sqref="AD29"/>
    </sheetView>
  </sheetViews>
  <sheetFormatPr baseColWidth="10" defaultRowHeight="15" x14ac:dyDescent="0.25"/>
  <cols>
    <col min="2" max="2" width="65" bestFit="1" customWidth="1"/>
    <col min="3" max="3" width="14.7109375" style="10" hidden="1" customWidth="1"/>
    <col min="4" max="24" width="14.7109375" hidden="1" customWidth="1"/>
    <col min="25" max="25" width="19.5703125" customWidth="1"/>
    <col min="26" max="26" width="16.85546875" customWidth="1"/>
    <col min="27" max="27" width="18" customWidth="1"/>
    <col min="28" max="28" width="13" bestFit="1" customWidth="1"/>
    <col min="29" max="29" width="12" bestFit="1" customWidth="1"/>
    <col min="30" max="30" width="15.5703125" bestFit="1" customWidth="1"/>
  </cols>
  <sheetData>
    <row r="1" spans="1:31" x14ac:dyDescent="0.25">
      <c r="A1">
        <v>1</v>
      </c>
      <c r="B1">
        <v>2</v>
      </c>
      <c r="C1">
        <v>3</v>
      </c>
      <c r="D1">
        <v>4</v>
      </c>
      <c r="E1">
        <v>5</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row>
    <row r="2" spans="1:31" ht="76.5" x14ac:dyDescent="0.25">
      <c r="A2" s="3" t="s">
        <v>985</v>
      </c>
      <c r="B2" s="4" t="s">
        <v>44</v>
      </c>
      <c r="C2" s="21" t="s">
        <v>147</v>
      </c>
      <c r="D2" s="19" t="s">
        <v>148</v>
      </c>
      <c r="E2" s="19" t="s">
        <v>149</v>
      </c>
      <c r="F2" s="19" t="s">
        <v>150</v>
      </c>
      <c r="G2" s="19" t="s">
        <v>151</v>
      </c>
      <c r="H2" s="19" t="s">
        <v>153</v>
      </c>
      <c r="I2" s="19" t="s">
        <v>154</v>
      </c>
      <c r="J2" s="19" t="s">
        <v>155</v>
      </c>
      <c r="K2" s="19" t="s">
        <v>156</v>
      </c>
      <c r="L2" s="19" t="s">
        <v>157</v>
      </c>
      <c r="M2" s="19" t="s">
        <v>188</v>
      </c>
      <c r="N2" s="19" t="s">
        <v>158</v>
      </c>
      <c r="O2" s="19" t="s">
        <v>159</v>
      </c>
      <c r="P2" s="19" t="s">
        <v>160</v>
      </c>
      <c r="Q2" s="19" t="s">
        <v>189</v>
      </c>
      <c r="R2" s="19" t="s">
        <v>161</v>
      </c>
      <c r="S2" s="19" t="s">
        <v>162</v>
      </c>
      <c r="T2" s="19" t="s">
        <v>163</v>
      </c>
      <c r="U2" s="19" t="s">
        <v>164</v>
      </c>
      <c r="V2" s="19" t="s">
        <v>165</v>
      </c>
      <c r="W2" s="19" t="s">
        <v>166</v>
      </c>
      <c r="X2" s="19" t="s">
        <v>167</v>
      </c>
      <c r="Y2" s="26" t="s">
        <v>190</v>
      </c>
      <c r="Z2" s="129">
        <v>5.0999999999999997E-2</v>
      </c>
      <c r="AA2" s="19" t="s">
        <v>981</v>
      </c>
      <c r="AB2" s="26" t="s">
        <v>1507</v>
      </c>
      <c r="AC2" s="26" t="s">
        <v>1508</v>
      </c>
      <c r="AD2" s="26" t="s">
        <v>1509</v>
      </c>
      <c r="AE2" s="26"/>
    </row>
    <row r="3" spans="1:31" x14ac:dyDescent="0.25">
      <c r="A3" s="145">
        <v>1</v>
      </c>
      <c r="B3" s="5" t="s">
        <v>201</v>
      </c>
      <c r="C3" s="22">
        <v>0</v>
      </c>
      <c r="D3" s="20">
        <v>0</v>
      </c>
      <c r="E3" s="22">
        <v>5229</v>
      </c>
      <c r="F3" s="22">
        <v>3486</v>
      </c>
      <c r="G3" s="22">
        <v>0</v>
      </c>
      <c r="H3" s="22">
        <v>0</v>
      </c>
      <c r="I3" s="22">
        <v>267792</v>
      </c>
      <c r="J3" s="22">
        <v>89910</v>
      </c>
      <c r="K3" s="22">
        <v>27352</v>
      </c>
      <c r="L3" s="22">
        <v>0</v>
      </c>
      <c r="M3" s="22">
        <v>0</v>
      </c>
      <c r="N3" s="22">
        <v>958804</v>
      </c>
      <c r="O3" s="22">
        <v>982234</v>
      </c>
      <c r="P3" s="22">
        <v>0</v>
      </c>
      <c r="Q3" s="22">
        <v>26465</v>
      </c>
      <c r="R3" s="22">
        <v>331872</v>
      </c>
      <c r="S3" s="22">
        <v>473400</v>
      </c>
      <c r="T3" s="22">
        <v>0</v>
      </c>
      <c r="U3" s="22">
        <v>0</v>
      </c>
      <c r="V3" s="22">
        <v>25292</v>
      </c>
      <c r="W3" s="22">
        <v>0</v>
      </c>
      <c r="X3" s="22">
        <v>64698</v>
      </c>
      <c r="Y3" s="25">
        <f>SUM(C3:X3)</f>
        <v>3256534</v>
      </c>
      <c r="Z3" s="130">
        <f>Y3*$Z$2</f>
        <v>166083.234</v>
      </c>
      <c r="AA3" s="25">
        <f>Z3+Y3</f>
        <v>3422617.2340000002</v>
      </c>
      <c r="AB3" s="137">
        <f>AA3*0.1</f>
        <v>342261.72340000002</v>
      </c>
      <c r="AC3" s="137">
        <f>+AB3*0.19</f>
        <v>65029.727446000004</v>
      </c>
      <c r="AD3" s="137">
        <f>+AC3+AB3+AA3</f>
        <v>3829908.6848460003</v>
      </c>
    </row>
    <row r="4" spans="1:31" x14ac:dyDescent="0.25">
      <c r="A4" s="145">
        <v>2</v>
      </c>
      <c r="B4" s="5" t="s">
        <v>202</v>
      </c>
      <c r="C4" s="22">
        <v>0</v>
      </c>
      <c r="D4" s="20">
        <v>0</v>
      </c>
      <c r="E4" s="22">
        <v>0</v>
      </c>
      <c r="F4" s="22">
        <v>3486</v>
      </c>
      <c r="G4" s="22">
        <v>0</v>
      </c>
      <c r="H4" s="22">
        <v>0</v>
      </c>
      <c r="I4" s="22">
        <v>153024</v>
      </c>
      <c r="J4" s="22">
        <v>39960</v>
      </c>
      <c r="K4" s="22">
        <v>13676</v>
      </c>
      <c r="L4" s="22">
        <v>0</v>
      </c>
      <c r="M4" s="22">
        <v>0</v>
      </c>
      <c r="N4" s="22">
        <v>205458</v>
      </c>
      <c r="O4" s="22">
        <v>223235</v>
      </c>
      <c r="P4" s="22">
        <v>0</v>
      </c>
      <c r="Q4" s="22">
        <v>10586</v>
      </c>
      <c r="R4" s="22">
        <v>82968</v>
      </c>
      <c r="S4" s="22">
        <v>157800</v>
      </c>
      <c r="T4" s="22">
        <v>0</v>
      </c>
      <c r="U4" s="22">
        <v>52600</v>
      </c>
      <c r="V4" s="22">
        <v>0</v>
      </c>
      <c r="W4" s="22">
        <v>0</v>
      </c>
      <c r="X4" s="22">
        <v>0</v>
      </c>
      <c r="Y4" s="25">
        <f t="shared" ref="Y4:Y27" si="0">SUM(C4:X4)</f>
        <v>942793</v>
      </c>
      <c r="Z4" s="130">
        <f t="shared" ref="Z4:Z27" si="1">Y4*$Z$2</f>
        <v>48082.442999999999</v>
      </c>
      <c r="AA4" s="25">
        <f t="shared" ref="AA4:AA27" si="2">Z4+Y4</f>
        <v>990875.44299999997</v>
      </c>
      <c r="AB4" s="137">
        <f t="shared" ref="AB4:AB27" si="3">AA4*0.1</f>
        <v>99087.544300000009</v>
      </c>
      <c r="AC4" s="137">
        <f t="shared" ref="AC4:AC27" si="4">+AB4*0.19</f>
        <v>18826.633417000001</v>
      </c>
      <c r="AD4" s="137">
        <f t="shared" ref="AD4:AD27" si="5">+AC4+AB4+AA4</f>
        <v>1108789.620717</v>
      </c>
    </row>
    <row r="5" spans="1:31" x14ac:dyDescent="0.25">
      <c r="A5" s="145">
        <v>3</v>
      </c>
      <c r="B5" s="5" t="s">
        <v>203</v>
      </c>
      <c r="C5" s="22">
        <v>0</v>
      </c>
      <c r="D5" s="20">
        <v>0</v>
      </c>
      <c r="E5" s="22">
        <v>0</v>
      </c>
      <c r="F5" s="22">
        <v>1743</v>
      </c>
      <c r="G5" s="22">
        <v>0</v>
      </c>
      <c r="H5" s="22">
        <v>0</v>
      </c>
      <c r="I5" s="22">
        <v>76512</v>
      </c>
      <c r="J5" s="22">
        <v>9990</v>
      </c>
      <c r="K5" s="22">
        <v>13676</v>
      </c>
      <c r="L5" s="22">
        <v>0</v>
      </c>
      <c r="M5" s="22">
        <v>0</v>
      </c>
      <c r="N5" s="22">
        <v>68486</v>
      </c>
      <c r="O5" s="22">
        <v>223235</v>
      </c>
      <c r="P5" s="22">
        <v>0</v>
      </c>
      <c r="Q5" s="22">
        <v>5293</v>
      </c>
      <c r="R5" s="22">
        <v>41484</v>
      </c>
      <c r="S5" s="22">
        <v>78900</v>
      </c>
      <c r="T5" s="22">
        <v>0</v>
      </c>
      <c r="U5" s="22">
        <v>52600</v>
      </c>
      <c r="V5" s="22">
        <v>0</v>
      </c>
      <c r="W5" s="22">
        <v>0</v>
      </c>
      <c r="X5" s="22">
        <v>0</v>
      </c>
      <c r="Y5" s="25">
        <f t="shared" si="0"/>
        <v>571919</v>
      </c>
      <c r="Z5" s="130">
        <f t="shared" si="1"/>
        <v>29167.868999999999</v>
      </c>
      <c r="AA5" s="25">
        <f t="shared" si="2"/>
        <v>601086.86899999995</v>
      </c>
      <c r="AB5" s="137">
        <f t="shared" si="3"/>
        <v>60108.686900000001</v>
      </c>
      <c r="AC5" s="137">
        <f t="shared" si="4"/>
        <v>11420.650511</v>
      </c>
      <c r="AD5" s="137">
        <f t="shared" si="5"/>
        <v>672616.20641099999</v>
      </c>
    </row>
    <row r="6" spans="1:31" x14ac:dyDescent="0.25">
      <c r="A6" s="145">
        <v>4</v>
      </c>
      <c r="B6" s="5" t="s">
        <v>204</v>
      </c>
      <c r="C6" s="23">
        <v>0</v>
      </c>
      <c r="D6" s="20">
        <v>0</v>
      </c>
      <c r="E6" s="24">
        <v>0</v>
      </c>
      <c r="F6" s="24">
        <v>0</v>
      </c>
      <c r="G6" s="24">
        <v>0</v>
      </c>
      <c r="H6" s="24">
        <v>0</v>
      </c>
      <c r="I6" s="24">
        <v>0</v>
      </c>
      <c r="J6" s="24">
        <v>0</v>
      </c>
      <c r="K6" s="24">
        <v>0</v>
      </c>
      <c r="L6" s="24">
        <v>0</v>
      </c>
      <c r="M6" s="24">
        <v>0</v>
      </c>
      <c r="N6" s="24">
        <v>0</v>
      </c>
      <c r="O6" s="24">
        <v>0</v>
      </c>
      <c r="P6" s="24">
        <v>0</v>
      </c>
      <c r="Q6" s="24">
        <v>0</v>
      </c>
      <c r="R6" s="24">
        <v>0</v>
      </c>
      <c r="S6" s="24">
        <v>0</v>
      </c>
      <c r="T6" s="24">
        <v>0</v>
      </c>
      <c r="U6" s="24">
        <v>0</v>
      </c>
      <c r="V6" s="24">
        <v>0</v>
      </c>
      <c r="W6" s="24">
        <v>0</v>
      </c>
      <c r="X6" s="22">
        <v>0</v>
      </c>
      <c r="Y6" s="25">
        <f t="shared" si="0"/>
        <v>0</v>
      </c>
      <c r="Z6" s="130">
        <f t="shared" si="1"/>
        <v>0</v>
      </c>
      <c r="AA6" s="25">
        <f t="shared" si="2"/>
        <v>0</v>
      </c>
      <c r="AB6" s="137">
        <f t="shared" si="3"/>
        <v>0</v>
      </c>
      <c r="AC6" s="137">
        <f t="shared" si="4"/>
        <v>0</v>
      </c>
      <c r="AD6" s="137">
        <f t="shared" si="5"/>
        <v>0</v>
      </c>
    </row>
    <row r="7" spans="1:31" x14ac:dyDescent="0.25">
      <c r="A7" s="145">
        <v>5</v>
      </c>
      <c r="B7" s="5" t="s">
        <v>205</v>
      </c>
      <c r="C7" s="22">
        <v>3355</v>
      </c>
      <c r="D7" s="20">
        <v>0</v>
      </c>
      <c r="E7" s="22">
        <v>0</v>
      </c>
      <c r="F7" s="22">
        <v>1743</v>
      </c>
      <c r="G7" s="22">
        <v>0</v>
      </c>
      <c r="H7" s="22">
        <v>0</v>
      </c>
      <c r="I7" s="22">
        <v>76512</v>
      </c>
      <c r="J7" s="22">
        <v>9990</v>
      </c>
      <c r="K7" s="22">
        <v>13676</v>
      </c>
      <c r="L7" s="22">
        <v>0</v>
      </c>
      <c r="M7" s="22">
        <v>0</v>
      </c>
      <c r="N7" s="22">
        <v>136972</v>
      </c>
      <c r="O7" s="22">
        <v>357176</v>
      </c>
      <c r="P7" s="22">
        <v>0</v>
      </c>
      <c r="Q7" s="22">
        <v>5293</v>
      </c>
      <c r="R7" s="22">
        <v>41484</v>
      </c>
      <c r="S7" s="22">
        <v>78900</v>
      </c>
      <c r="T7" s="22">
        <v>0</v>
      </c>
      <c r="U7" s="22">
        <v>52600</v>
      </c>
      <c r="V7" s="22">
        <v>0</v>
      </c>
      <c r="W7" s="22">
        <v>0</v>
      </c>
      <c r="X7" s="22">
        <v>0</v>
      </c>
      <c r="Y7" s="25">
        <f t="shared" si="0"/>
        <v>777701</v>
      </c>
      <c r="Z7" s="130">
        <f t="shared" si="1"/>
        <v>39662.750999999997</v>
      </c>
      <c r="AA7" s="25">
        <f t="shared" si="2"/>
        <v>817363.75100000005</v>
      </c>
      <c r="AB7" s="137">
        <f t="shared" si="3"/>
        <v>81736.375100000005</v>
      </c>
      <c r="AC7" s="137">
        <f t="shared" si="4"/>
        <v>15529.911269</v>
      </c>
      <c r="AD7" s="137">
        <f t="shared" si="5"/>
        <v>914630.03736900003</v>
      </c>
    </row>
    <row r="8" spans="1:31" x14ac:dyDescent="0.25">
      <c r="A8" s="145">
        <v>6</v>
      </c>
      <c r="B8" s="5" t="s">
        <v>206</v>
      </c>
      <c r="C8" s="22">
        <v>1342</v>
      </c>
      <c r="D8" s="20">
        <v>0</v>
      </c>
      <c r="E8" s="22">
        <v>0</v>
      </c>
      <c r="F8" s="22">
        <v>1743</v>
      </c>
      <c r="G8" s="22">
        <v>0</v>
      </c>
      <c r="H8" s="22">
        <v>0</v>
      </c>
      <c r="I8" s="22">
        <v>76512</v>
      </c>
      <c r="J8" s="22">
        <v>9990</v>
      </c>
      <c r="K8" s="22">
        <v>13676</v>
      </c>
      <c r="L8" s="22">
        <v>0</v>
      </c>
      <c r="M8" s="22">
        <v>0</v>
      </c>
      <c r="N8" s="22">
        <v>68486</v>
      </c>
      <c r="O8" s="22">
        <v>133941</v>
      </c>
      <c r="P8" s="22">
        <v>0</v>
      </c>
      <c r="Q8" s="22">
        <v>5293</v>
      </c>
      <c r="R8" s="22">
        <v>41484</v>
      </c>
      <c r="S8" s="22">
        <v>78900</v>
      </c>
      <c r="T8" s="22">
        <v>0</v>
      </c>
      <c r="U8" s="22">
        <v>52600</v>
      </c>
      <c r="V8" s="22">
        <v>0</v>
      </c>
      <c r="W8" s="22">
        <v>0</v>
      </c>
      <c r="X8" s="22">
        <v>0</v>
      </c>
      <c r="Y8" s="25">
        <f t="shared" si="0"/>
        <v>483967</v>
      </c>
      <c r="Z8" s="130">
        <f t="shared" si="1"/>
        <v>24682.316999999999</v>
      </c>
      <c r="AA8" s="25">
        <f t="shared" si="2"/>
        <v>508649.31699999998</v>
      </c>
      <c r="AB8" s="137">
        <f t="shared" si="3"/>
        <v>50864.931700000001</v>
      </c>
      <c r="AC8" s="137">
        <f t="shared" si="4"/>
        <v>9664.337023</v>
      </c>
      <c r="AD8" s="137">
        <f t="shared" si="5"/>
        <v>569178.585723</v>
      </c>
    </row>
    <row r="9" spans="1:31" x14ac:dyDescent="0.25">
      <c r="A9" s="145">
        <v>7</v>
      </c>
      <c r="B9" s="5" t="s">
        <v>207</v>
      </c>
      <c r="C9" s="22">
        <v>1342</v>
      </c>
      <c r="D9" s="20">
        <v>0</v>
      </c>
      <c r="E9" s="22">
        <v>0</v>
      </c>
      <c r="F9" s="22">
        <v>1743</v>
      </c>
      <c r="G9" s="22">
        <v>0</v>
      </c>
      <c r="H9" s="22">
        <v>0</v>
      </c>
      <c r="I9" s="22">
        <v>76512</v>
      </c>
      <c r="J9" s="22">
        <v>9990</v>
      </c>
      <c r="K9" s="22">
        <v>13676</v>
      </c>
      <c r="L9" s="22">
        <v>0</v>
      </c>
      <c r="M9" s="22">
        <v>0</v>
      </c>
      <c r="N9" s="22">
        <v>68486</v>
      </c>
      <c r="O9" s="22">
        <v>133941</v>
      </c>
      <c r="P9" s="22">
        <v>0</v>
      </c>
      <c r="Q9" s="22">
        <v>5293</v>
      </c>
      <c r="R9" s="22">
        <v>41484</v>
      </c>
      <c r="S9" s="22">
        <v>78900</v>
      </c>
      <c r="T9" s="22">
        <v>0</v>
      </c>
      <c r="U9" s="22">
        <v>52600</v>
      </c>
      <c r="V9" s="22">
        <v>0</v>
      </c>
      <c r="W9" s="22">
        <v>0</v>
      </c>
      <c r="X9" s="22">
        <v>0</v>
      </c>
      <c r="Y9" s="25">
        <f t="shared" si="0"/>
        <v>483967</v>
      </c>
      <c r="Z9" s="130">
        <f t="shared" si="1"/>
        <v>24682.316999999999</v>
      </c>
      <c r="AA9" s="25">
        <f t="shared" si="2"/>
        <v>508649.31699999998</v>
      </c>
      <c r="AB9" s="137">
        <f t="shared" si="3"/>
        <v>50864.931700000001</v>
      </c>
      <c r="AC9" s="137">
        <f t="shared" si="4"/>
        <v>9664.337023</v>
      </c>
      <c r="AD9" s="137">
        <f t="shared" si="5"/>
        <v>569178.585723</v>
      </c>
    </row>
    <row r="10" spans="1:31" x14ac:dyDescent="0.25">
      <c r="A10" s="145">
        <v>8</v>
      </c>
      <c r="B10" s="5" t="s">
        <v>208</v>
      </c>
      <c r="C10" s="22">
        <v>1342</v>
      </c>
      <c r="D10" s="20">
        <v>0</v>
      </c>
      <c r="E10" s="22">
        <v>0</v>
      </c>
      <c r="F10" s="22">
        <v>1743</v>
      </c>
      <c r="G10" s="22">
        <v>0</v>
      </c>
      <c r="H10" s="22">
        <v>0</v>
      </c>
      <c r="I10" s="22">
        <v>76512</v>
      </c>
      <c r="J10" s="22">
        <v>9990</v>
      </c>
      <c r="K10" s="22">
        <v>13676</v>
      </c>
      <c r="L10" s="22">
        <v>0</v>
      </c>
      <c r="M10" s="22">
        <v>0</v>
      </c>
      <c r="N10" s="22">
        <v>68486</v>
      </c>
      <c r="O10" s="22">
        <v>133941</v>
      </c>
      <c r="P10" s="22">
        <v>0</v>
      </c>
      <c r="Q10" s="22">
        <v>5293</v>
      </c>
      <c r="R10" s="22">
        <v>41484</v>
      </c>
      <c r="S10" s="22">
        <v>78900</v>
      </c>
      <c r="T10" s="22">
        <v>0</v>
      </c>
      <c r="U10" s="22">
        <v>52600</v>
      </c>
      <c r="V10" s="22">
        <v>0</v>
      </c>
      <c r="W10" s="22">
        <v>0</v>
      </c>
      <c r="X10" s="22">
        <v>0</v>
      </c>
      <c r="Y10" s="25">
        <f t="shared" si="0"/>
        <v>483967</v>
      </c>
      <c r="Z10" s="130">
        <f t="shared" si="1"/>
        <v>24682.316999999999</v>
      </c>
      <c r="AA10" s="25">
        <f t="shared" si="2"/>
        <v>508649.31699999998</v>
      </c>
      <c r="AB10" s="137">
        <f t="shared" si="3"/>
        <v>50864.931700000001</v>
      </c>
      <c r="AC10" s="137">
        <f t="shared" si="4"/>
        <v>9664.337023</v>
      </c>
      <c r="AD10" s="137">
        <f t="shared" si="5"/>
        <v>569178.585723</v>
      </c>
    </row>
    <row r="11" spans="1:31" x14ac:dyDescent="0.25">
      <c r="A11" s="145">
        <v>9</v>
      </c>
      <c r="B11" s="5" t="s">
        <v>209</v>
      </c>
      <c r="C11" s="22">
        <v>1342</v>
      </c>
      <c r="D11" s="20">
        <v>0</v>
      </c>
      <c r="E11" s="22">
        <v>0</v>
      </c>
      <c r="F11" s="22">
        <v>1743</v>
      </c>
      <c r="G11" s="22">
        <v>0</v>
      </c>
      <c r="H11" s="22">
        <v>0</v>
      </c>
      <c r="I11" s="22">
        <v>76512</v>
      </c>
      <c r="J11" s="22">
        <v>9990</v>
      </c>
      <c r="K11" s="22">
        <v>13676</v>
      </c>
      <c r="L11" s="22">
        <v>0</v>
      </c>
      <c r="M11" s="22">
        <v>0</v>
      </c>
      <c r="N11" s="22">
        <v>68486</v>
      </c>
      <c r="O11" s="22">
        <v>133941</v>
      </c>
      <c r="P11" s="22">
        <v>0</v>
      </c>
      <c r="Q11" s="22">
        <v>5293</v>
      </c>
      <c r="R11" s="22">
        <v>41484</v>
      </c>
      <c r="S11" s="22">
        <v>78900</v>
      </c>
      <c r="T11" s="22">
        <v>0</v>
      </c>
      <c r="U11" s="22">
        <v>52600</v>
      </c>
      <c r="V11" s="22">
        <v>0</v>
      </c>
      <c r="W11" s="22">
        <v>0</v>
      </c>
      <c r="X11" s="22">
        <v>0</v>
      </c>
      <c r="Y11" s="25">
        <f t="shared" si="0"/>
        <v>483967</v>
      </c>
      <c r="Z11" s="130">
        <f t="shared" si="1"/>
        <v>24682.316999999999</v>
      </c>
      <c r="AA11" s="25">
        <f t="shared" si="2"/>
        <v>508649.31699999998</v>
      </c>
      <c r="AB11" s="137">
        <f t="shared" si="3"/>
        <v>50864.931700000001</v>
      </c>
      <c r="AC11" s="137">
        <f t="shared" si="4"/>
        <v>9664.337023</v>
      </c>
      <c r="AD11" s="137">
        <f t="shared" si="5"/>
        <v>569178.585723</v>
      </c>
    </row>
    <row r="12" spans="1:31" x14ac:dyDescent="0.25">
      <c r="A12" s="145">
        <v>10</v>
      </c>
      <c r="B12" s="5" t="s">
        <v>210</v>
      </c>
      <c r="C12" s="22">
        <v>1342</v>
      </c>
      <c r="D12" s="20">
        <v>0</v>
      </c>
      <c r="E12" s="22">
        <v>0</v>
      </c>
      <c r="F12" s="22">
        <v>1743</v>
      </c>
      <c r="G12" s="22">
        <v>0</v>
      </c>
      <c r="H12" s="22">
        <v>0</v>
      </c>
      <c r="I12" s="22">
        <v>76512</v>
      </c>
      <c r="J12" s="22">
        <v>9990</v>
      </c>
      <c r="K12" s="22">
        <v>13676</v>
      </c>
      <c r="L12" s="22">
        <v>0</v>
      </c>
      <c r="M12" s="22">
        <v>0</v>
      </c>
      <c r="N12" s="22">
        <v>136972</v>
      </c>
      <c r="O12" s="22">
        <v>178588</v>
      </c>
      <c r="P12" s="22">
        <v>0</v>
      </c>
      <c r="Q12" s="22">
        <v>5293</v>
      </c>
      <c r="R12" s="22">
        <v>41484</v>
      </c>
      <c r="S12" s="22">
        <v>78900</v>
      </c>
      <c r="T12" s="22">
        <v>0</v>
      </c>
      <c r="U12" s="22">
        <v>52600</v>
      </c>
      <c r="V12" s="22">
        <v>0</v>
      </c>
      <c r="W12" s="22">
        <v>0</v>
      </c>
      <c r="X12" s="22">
        <v>0</v>
      </c>
      <c r="Y12" s="25">
        <f t="shared" si="0"/>
        <v>597100</v>
      </c>
      <c r="Z12" s="130">
        <f t="shared" si="1"/>
        <v>30452.1</v>
      </c>
      <c r="AA12" s="25">
        <f t="shared" si="2"/>
        <v>627552.1</v>
      </c>
      <c r="AB12" s="137">
        <f t="shared" si="3"/>
        <v>62755.21</v>
      </c>
      <c r="AC12" s="137">
        <f t="shared" si="4"/>
        <v>11923.4899</v>
      </c>
      <c r="AD12" s="137">
        <f t="shared" si="5"/>
        <v>702230.79989999998</v>
      </c>
    </row>
    <row r="13" spans="1:31" x14ac:dyDescent="0.25">
      <c r="A13" s="145">
        <v>11</v>
      </c>
      <c r="B13" s="5" t="s">
        <v>211</v>
      </c>
      <c r="C13" s="22">
        <v>1342</v>
      </c>
      <c r="D13" s="20">
        <v>0</v>
      </c>
      <c r="E13" s="22">
        <v>0</v>
      </c>
      <c r="F13" s="22">
        <v>1743</v>
      </c>
      <c r="G13" s="22">
        <v>0</v>
      </c>
      <c r="H13" s="22">
        <v>0</v>
      </c>
      <c r="I13" s="22">
        <v>76512</v>
      </c>
      <c r="J13" s="22">
        <v>9990</v>
      </c>
      <c r="K13" s="22">
        <v>13676</v>
      </c>
      <c r="L13" s="22">
        <v>0</v>
      </c>
      <c r="M13" s="22">
        <v>0</v>
      </c>
      <c r="N13" s="22">
        <v>68486</v>
      </c>
      <c r="O13" s="22">
        <v>133941</v>
      </c>
      <c r="P13" s="22">
        <v>0</v>
      </c>
      <c r="Q13" s="22">
        <v>5293</v>
      </c>
      <c r="R13" s="22">
        <v>41484</v>
      </c>
      <c r="S13" s="22">
        <v>78900</v>
      </c>
      <c r="T13" s="22">
        <v>0</v>
      </c>
      <c r="U13" s="22">
        <v>52600</v>
      </c>
      <c r="V13" s="22">
        <v>0</v>
      </c>
      <c r="W13" s="22">
        <v>0</v>
      </c>
      <c r="X13" s="22">
        <v>0</v>
      </c>
      <c r="Y13" s="25">
        <f t="shared" si="0"/>
        <v>483967</v>
      </c>
      <c r="Z13" s="130">
        <f t="shared" si="1"/>
        <v>24682.316999999999</v>
      </c>
      <c r="AA13" s="25">
        <f t="shared" si="2"/>
        <v>508649.31699999998</v>
      </c>
      <c r="AB13" s="137">
        <f t="shared" si="3"/>
        <v>50864.931700000001</v>
      </c>
      <c r="AC13" s="137">
        <f t="shared" si="4"/>
        <v>9664.337023</v>
      </c>
      <c r="AD13" s="137">
        <f t="shared" si="5"/>
        <v>569178.585723</v>
      </c>
    </row>
    <row r="14" spans="1:31" x14ac:dyDescent="0.25">
      <c r="A14" s="145">
        <v>12</v>
      </c>
      <c r="B14" s="5" t="s">
        <v>212</v>
      </c>
      <c r="C14" s="22">
        <v>1342</v>
      </c>
      <c r="D14" s="20">
        <v>0</v>
      </c>
      <c r="E14" s="22">
        <v>0</v>
      </c>
      <c r="F14" s="22">
        <v>1743</v>
      </c>
      <c r="G14" s="22">
        <v>0</v>
      </c>
      <c r="H14" s="22">
        <v>0</v>
      </c>
      <c r="I14" s="22">
        <v>38256</v>
      </c>
      <c r="J14" s="22">
        <v>9990</v>
      </c>
      <c r="K14" s="22">
        <v>0</v>
      </c>
      <c r="L14" s="22">
        <v>0</v>
      </c>
      <c r="M14" s="22">
        <v>0</v>
      </c>
      <c r="N14" s="22">
        <v>68486</v>
      </c>
      <c r="O14" s="22">
        <v>89294</v>
      </c>
      <c r="P14" s="22">
        <v>0</v>
      </c>
      <c r="Q14" s="22">
        <v>0</v>
      </c>
      <c r="R14" s="22">
        <v>41484</v>
      </c>
      <c r="S14" s="22">
        <v>78900</v>
      </c>
      <c r="T14" s="22">
        <v>0</v>
      </c>
      <c r="U14" s="22">
        <v>0</v>
      </c>
      <c r="V14" s="22">
        <v>0</v>
      </c>
      <c r="W14" s="22">
        <v>0</v>
      </c>
      <c r="X14" s="22">
        <v>0</v>
      </c>
      <c r="Y14" s="25">
        <f t="shared" si="0"/>
        <v>329495</v>
      </c>
      <c r="Z14" s="130">
        <f t="shared" si="1"/>
        <v>16804.244999999999</v>
      </c>
      <c r="AA14" s="25">
        <f t="shared" si="2"/>
        <v>346299.245</v>
      </c>
      <c r="AB14" s="137">
        <f t="shared" si="3"/>
        <v>34629.924500000001</v>
      </c>
      <c r="AC14" s="137">
        <f t="shared" si="4"/>
        <v>6579.6856550000002</v>
      </c>
      <c r="AD14" s="137">
        <f t="shared" si="5"/>
        <v>387508.855155</v>
      </c>
    </row>
    <row r="15" spans="1:31" x14ac:dyDescent="0.25">
      <c r="A15" s="145">
        <v>13</v>
      </c>
      <c r="B15" s="5" t="s">
        <v>213</v>
      </c>
      <c r="C15" s="22">
        <v>1342</v>
      </c>
      <c r="D15" s="20">
        <v>0</v>
      </c>
      <c r="E15" s="22">
        <v>0</v>
      </c>
      <c r="F15" s="22">
        <v>1743</v>
      </c>
      <c r="G15" s="22">
        <v>0</v>
      </c>
      <c r="H15" s="22">
        <v>0</v>
      </c>
      <c r="I15" s="22">
        <v>38256</v>
      </c>
      <c r="J15" s="22">
        <v>9990</v>
      </c>
      <c r="K15" s="22">
        <v>0</v>
      </c>
      <c r="L15" s="22">
        <v>0</v>
      </c>
      <c r="M15" s="22">
        <v>0</v>
      </c>
      <c r="N15" s="22">
        <v>34243</v>
      </c>
      <c r="O15" s="22">
        <v>89294</v>
      </c>
      <c r="P15" s="22">
        <v>0</v>
      </c>
      <c r="Q15" s="22">
        <v>0</v>
      </c>
      <c r="R15" s="22">
        <v>0</v>
      </c>
      <c r="S15" s="22">
        <v>0</v>
      </c>
      <c r="T15" s="22">
        <v>0</v>
      </c>
      <c r="U15" s="22">
        <v>52600</v>
      </c>
      <c r="V15" s="22">
        <v>0</v>
      </c>
      <c r="W15" s="22">
        <v>0</v>
      </c>
      <c r="X15" s="22">
        <v>0</v>
      </c>
      <c r="Y15" s="25">
        <f t="shared" si="0"/>
        <v>227468</v>
      </c>
      <c r="Z15" s="130">
        <f t="shared" si="1"/>
        <v>11600.867999999999</v>
      </c>
      <c r="AA15" s="25">
        <f t="shared" si="2"/>
        <v>239068.86799999999</v>
      </c>
      <c r="AB15" s="137">
        <f t="shared" si="3"/>
        <v>23906.8868</v>
      </c>
      <c r="AC15" s="137">
        <f t="shared" si="4"/>
        <v>4542.3084920000001</v>
      </c>
      <c r="AD15" s="137">
        <f t="shared" si="5"/>
        <v>267518.06329199998</v>
      </c>
    </row>
    <row r="16" spans="1:31" x14ac:dyDescent="0.25">
      <c r="A16" s="145">
        <v>14</v>
      </c>
      <c r="B16" s="5" t="s">
        <v>214</v>
      </c>
      <c r="C16" s="22">
        <v>1342</v>
      </c>
      <c r="D16" s="20">
        <v>0</v>
      </c>
      <c r="E16" s="22">
        <v>0</v>
      </c>
      <c r="F16" s="22">
        <v>1743</v>
      </c>
      <c r="G16" s="22">
        <v>0</v>
      </c>
      <c r="H16" s="22">
        <v>0</v>
      </c>
      <c r="I16" s="22">
        <v>38256</v>
      </c>
      <c r="J16" s="22">
        <v>9990</v>
      </c>
      <c r="K16" s="22">
        <v>0</v>
      </c>
      <c r="L16" s="22">
        <v>0</v>
      </c>
      <c r="M16" s="22">
        <v>0</v>
      </c>
      <c r="N16" s="22">
        <v>68486</v>
      </c>
      <c r="O16" s="22">
        <v>44647</v>
      </c>
      <c r="P16" s="22">
        <v>0</v>
      </c>
      <c r="Q16" s="22">
        <v>0</v>
      </c>
      <c r="R16" s="22">
        <v>0</v>
      </c>
      <c r="S16" s="22">
        <v>0</v>
      </c>
      <c r="T16" s="22">
        <v>0</v>
      </c>
      <c r="U16" s="22">
        <v>52600</v>
      </c>
      <c r="V16" s="22">
        <v>0</v>
      </c>
      <c r="W16" s="22">
        <v>0</v>
      </c>
      <c r="X16" s="22">
        <v>0</v>
      </c>
      <c r="Y16" s="25">
        <f t="shared" si="0"/>
        <v>217064</v>
      </c>
      <c r="Z16" s="130">
        <f t="shared" si="1"/>
        <v>11070.263999999999</v>
      </c>
      <c r="AA16" s="25">
        <f t="shared" si="2"/>
        <v>228134.264</v>
      </c>
      <c r="AB16" s="137">
        <f t="shared" si="3"/>
        <v>22813.4264</v>
      </c>
      <c r="AC16" s="137">
        <f t="shared" si="4"/>
        <v>4334.5510160000003</v>
      </c>
      <c r="AD16" s="137">
        <f t="shared" si="5"/>
        <v>255282.241416</v>
      </c>
    </row>
    <row r="17" spans="1:30" x14ac:dyDescent="0.25">
      <c r="A17" s="145">
        <v>15</v>
      </c>
      <c r="B17" s="5" t="s">
        <v>215</v>
      </c>
      <c r="C17" s="22">
        <v>1342</v>
      </c>
      <c r="D17" s="20">
        <v>0</v>
      </c>
      <c r="E17" s="22">
        <v>0</v>
      </c>
      <c r="F17" s="22">
        <v>1743</v>
      </c>
      <c r="G17" s="22">
        <v>0</v>
      </c>
      <c r="H17" s="22">
        <v>0</v>
      </c>
      <c r="I17" s="22">
        <v>38256</v>
      </c>
      <c r="J17" s="22">
        <v>9990</v>
      </c>
      <c r="K17" s="22">
        <v>0</v>
      </c>
      <c r="L17" s="22">
        <v>0</v>
      </c>
      <c r="M17" s="22">
        <v>0</v>
      </c>
      <c r="N17" s="22">
        <v>34243</v>
      </c>
      <c r="O17" s="22">
        <v>89294</v>
      </c>
      <c r="P17" s="22">
        <v>0</v>
      </c>
      <c r="Q17" s="22">
        <v>0</v>
      </c>
      <c r="R17" s="22">
        <v>0</v>
      </c>
      <c r="S17" s="22">
        <v>0</v>
      </c>
      <c r="T17" s="22">
        <v>0</v>
      </c>
      <c r="U17" s="22">
        <v>0</v>
      </c>
      <c r="V17" s="22">
        <v>0</v>
      </c>
      <c r="W17" s="22">
        <v>0</v>
      </c>
      <c r="X17" s="22">
        <v>0</v>
      </c>
      <c r="Y17" s="25">
        <f t="shared" si="0"/>
        <v>174868</v>
      </c>
      <c r="Z17" s="130">
        <f t="shared" si="1"/>
        <v>8918.268</v>
      </c>
      <c r="AA17" s="25">
        <f t="shared" si="2"/>
        <v>183786.26800000001</v>
      </c>
      <c r="AB17" s="137">
        <f t="shared" si="3"/>
        <v>18378.626800000002</v>
      </c>
      <c r="AC17" s="137">
        <f t="shared" si="4"/>
        <v>3491.9390920000005</v>
      </c>
      <c r="AD17" s="137">
        <f t="shared" si="5"/>
        <v>205656.83389200002</v>
      </c>
    </row>
    <row r="18" spans="1:30" x14ac:dyDescent="0.25">
      <c r="A18" s="145">
        <v>16</v>
      </c>
      <c r="B18" s="5" t="s">
        <v>216</v>
      </c>
      <c r="C18" s="22">
        <v>1342</v>
      </c>
      <c r="D18" s="20">
        <v>0</v>
      </c>
      <c r="E18" s="22">
        <v>0</v>
      </c>
      <c r="F18" s="22">
        <v>1743</v>
      </c>
      <c r="G18" s="22">
        <v>0</v>
      </c>
      <c r="H18" s="22">
        <v>0</v>
      </c>
      <c r="I18" s="22">
        <v>114768</v>
      </c>
      <c r="J18" s="22">
        <v>9990</v>
      </c>
      <c r="K18" s="22">
        <v>13676</v>
      </c>
      <c r="L18" s="22">
        <v>0</v>
      </c>
      <c r="M18" s="22">
        <v>0</v>
      </c>
      <c r="N18" s="22">
        <v>68486</v>
      </c>
      <c r="O18" s="22">
        <v>133941</v>
      </c>
      <c r="P18" s="22">
        <v>0</v>
      </c>
      <c r="Q18" s="22">
        <v>5293</v>
      </c>
      <c r="R18" s="22">
        <v>41484</v>
      </c>
      <c r="S18" s="22">
        <v>78900</v>
      </c>
      <c r="T18" s="22">
        <v>0</v>
      </c>
      <c r="U18" s="22">
        <v>0</v>
      </c>
      <c r="V18" s="22">
        <v>0</v>
      </c>
      <c r="W18" s="22">
        <v>0</v>
      </c>
      <c r="X18" s="22">
        <v>0</v>
      </c>
      <c r="Y18" s="25">
        <f t="shared" si="0"/>
        <v>469623</v>
      </c>
      <c r="Z18" s="130">
        <f t="shared" si="1"/>
        <v>23950.772999999997</v>
      </c>
      <c r="AA18" s="25">
        <f t="shared" si="2"/>
        <v>493573.77299999999</v>
      </c>
      <c r="AB18" s="137">
        <f t="shared" si="3"/>
        <v>49357.3773</v>
      </c>
      <c r="AC18" s="137">
        <f t="shared" si="4"/>
        <v>9377.9016869999996</v>
      </c>
      <c r="AD18" s="137">
        <f t="shared" si="5"/>
        <v>552309.05198700004</v>
      </c>
    </row>
    <row r="19" spans="1:30" x14ac:dyDescent="0.25">
      <c r="A19" s="145">
        <v>17</v>
      </c>
      <c r="B19" s="5" t="s">
        <v>217</v>
      </c>
      <c r="C19" s="22">
        <v>1342</v>
      </c>
      <c r="D19" s="20">
        <v>0</v>
      </c>
      <c r="E19" s="22">
        <v>0</v>
      </c>
      <c r="F19" s="22">
        <v>1743</v>
      </c>
      <c r="G19" s="22">
        <v>0</v>
      </c>
      <c r="H19" s="22">
        <v>0</v>
      </c>
      <c r="I19" s="22">
        <v>38256</v>
      </c>
      <c r="J19" s="22">
        <v>9990</v>
      </c>
      <c r="K19" s="22">
        <v>13676</v>
      </c>
      <c r="L19" s="22">
        <v>0</v>
      </c>
      <c r="M19" s="22">
        <v>0</v>
      </c>
      <c r="N19" s="22">
        <v>34243</v>
      </c>
      <c r="O19" s="22">
        <v>89294</v>
      </c>
      <c r="P19" s="22">
        <v>0</v>
      </c>
      <c r="Q19" s="22">
        <v>5293</v>
      </c>
      <c r="R19" s="22">
        <v>0</v>
      </c>
      <c r="S19" s="22">
        <v>0</v>
      </c>
      <c r="T19" s="22">
        <v>0</v>
      </c>
      <c r="U19" s="22">
        <v>52600</v>
      </c>
      <c r="V19" s="22">
        <v>0</v>
      </c>
      <c r="W19" s="22">
        <v>0</v>
      </c>
      <c r="X19" s="22">
        <v>0</v>
      </c>
      <c r="Y19" s="25">
        <f t="shared" si="0"/>
        <v>246437</v>
      </c>
      <c r="Z19" s="130">
        <f t="shared" si="1"/>
        <v>12568.286999999998</v>
      </c>
      <c r="AA19" s="25">
        <f t="shared" si="2"/>
        <v>259005.28700000001</v>
      </c>
      <c r="AB19" s="137">
        <f t="shared" si="3"/>
        <v>25900.528700000003</v>
      </c>
      <c r="AC19" s="137">
        <f t="shared" si="4"/>
        <v>4921.1004530000009</v>
      </c>
      <c r="AD19" s="137">
        <f t="shared" si="5"/>
        <v>289826.91615300003</v>
      </c>
    </row>
    <row r="20" spans="1:30" x14ac:dyDescent="0.25">
      <c r="A20" s="145">
        <v>18</v>
      </c>
      <c r="B20" s="5" t="s">
        <v>218</v>
      </c>
      <c r="C20" s="22">
        <v>1342</v>
      </c>
      <c r="D20" s="20">
        <v>0</v>
      </c>
      <c r="E20" s="22">
        <v>0</v>
      </c>
      <c r="F20" s="22">
        <v>1743</v>
      </c>
      <c r="G20" s="22">
        <v>0</v>
      </c>
      <c r="H20" s="22">
        <v>0</v>
      </c>
      <c r="I20" s="22">
        <v>114768</v>
      </c>
      <c r="J20" s="22">
        <v>9990</v>
      </c>
      <c r="K20" s="22">
        <v>13676</v>
      </c>
      <c r="L20" s="22">
        <v>0</v>
      </c>
      <c r="M20" s="22">
        <v>0</v>
      </c>
      <c r="N20" s="22">
        <v>68486</v>
      </c>
      <c r="O20" s="22">
        <v>133941</v>
      </c>
      <c r="P20" s="22">
        <v>0</v>
      </c>
      <c r="Q20" s="22">
        <v>5293</v>
      </c>
      <c r="R20" s="22">
        <v>41484</v>
      </c>
      <c r="S20" s="22">
        <v>78900</v>
      </c>
      <c r="T20" s="22">
        <v>0</v>
      </c>
      <c r="U20" s="22">
        <v>0</v>
      </c>
      <c r="V20" s="22">
        <v>0</v>
      </c>
      <c r="W20" s="22">
        <v>0</v>
      </c>
      <c r="X20" s="22">
        <v>0</v>
      </c>
      <c r="Y20" s="25">
        <f t="shared" si="0"/>
        <v>469623</v>
      </c>
      <c r="Z20" s="130">
        <f t="shared" si="1"/>
        <v>23950.772999999997</v>
      </c>
      <c r="AA20" s="25">
        <f t="shared" si="2"/>
        <v>493573.77299999999</v>
      </c>
      <c r="AB20" s="137">
        <f t="shared" si="3"/>
        <v>49357.3773</v>
      </c>
      <c r="AC20" s="137">
        <f t="shared" si="4"/>
        <v>9377.9016869999996</v>
      </c>
      <c r="AD20" s="137">
        <f t="shared" si="5"/>
        <v>552309.05198700004</v>
      </c>
    </row>
    <row r="21" spans="1:30" x14ac:dyDescent="0.25">
      <c r="A21" s="145">
        <v>19</v>
      </c>
      <c r="B21" s="5" t="s">
        <v>219</v>
      </c>
      <c r="C21" s="22">
        <v>1342</v>
      </c>
      <c r="D21" s="20">
        <v>0</v>
      </c>
      <c r="E21" s="22">
        <v>0</v>
      </c>
      <c r="F21" s="22">
        <v>1743</v>
      </c>
      <c r="G21" s="22">
        <v>0</v>
      </c>
      <c r="H21" s="22">
        <v>0</v>
      </c>
      <c r="I21" s="22">
        <v>38256</v>
      </c>
      <c r="J21" s="22">
        <v>9990</v>
      </c>
      <c r="K21" s="22">
        <v>13676</v>
      </c>
      <c r="L21" s="22">
        <v>0</v>
      </c>
      <c r="M21" s="22">
        <v>0</v>
      </c>
      <c r="N21" s="22">
        <v>34243</v>
      </c>
      <c r="O21" s="22">
        <v>89294</v>
      </c>
      <c r="P21" s="22">
        <v>0</v>
      </c>
      <c r="Q21" s="22">
        <v>5293</v>
      </c>
      <c r="R21" s="22">
        <v>0</v>
      </c>
      <c r="S21" s="22">
        <v>78900</v>
      </c>
      <c r="T21" s="22">
        <v>0</v>
      </c>
      <c r="U21" s="22">
        <v>0</v>
      </c>
      <c r="V21" s="22">
        <v>0</v>
      </c>
      <c r="W21" s="22">
        <v>0</v>
      </c>
      <c r="X21" s="22">
        <v>0</v>
      </c>
      <c r="Y21" s="25">
        <f t="shared" si="0"/>
        <v>272737</v>
      </c>
      <c r="Z21" s="130">
        <f t="shared" si="1"/>
        <v>13909.587</v>
      </c>
      <c r="AA21" s="25">
        <f t="shared" si="2"/>
        <v>286646.587</v>
      </c>
      <c r="AB21" s="137">
        <f t="shared" si="3"/>
        <v>28664.6587</v>
      </c>
      <c r="AC21" s="137">
        <f t="shared" si="4"/>
        <v>5446.2851529999998</v>
      </c>
      <c r="AD21" s="137">
        <f t="shared" si="5"/>
        <v>320757.530853</v>
      </c>
    </row>
    <row r="22" spans="1:30" x14ac:dyDescent="0.25">
      <c r="A22" s="145">
        <v>20</v>
      </c>
      <c r="B22" s="5" t="s">
        <v>220</v>
      </c>
      <c r="C22" s="22">
        <v>1342</v>
      </c>
      <c r="D22" s="20">
        <v>0</v>
      </c>
      <c r="E22" s="22">
        <v>0</v>
      </c>
      <c r="F22" s="22">
        <v>1743</v>
      </c>
      <c r="G22" s="22">
        <v>0</v>
      </c>
      <c r="H22" s="22">
        <v>0</v>
      </c>
      <c r="I22" s="22">
        <v>38256</v>
      </c>
      <c r="J22" s="22">
        <v>9990</v>
      </c>
      <c r="K22" s="22">
        <v>13676</v>
      </c>
      <c r="L22" s="22">
        <v>0</v>
      </c>
      <c r="M22" s="22">
        <v>0</v>
      </c>
      <c r="N22" s="22">
        <v>34243</v>
      </c>
      <c r="O22" s="22">
        <v>89294</v>
      </c>
      <c r="P22" s="22">
        <v>0</v>
      </c>
      <c r="Q22" s="22">
        <v>5293</v>
      </c>
      <c r="R22" s="22">
        <v>0</v>
      </c>
      <c r="S22" s="22">
        <v>78900</v>
      </c>
      <c r="T22" s="22">
        <v>0</v>
      </c>
      <c r="U22" s="22">
        <v>0</v>
      </c>
      <c r="V22" s="22">
        <v>0</v>
      </c>
      <c r="W22" s="22">
        <v>0</v>
      </c>
      <c r="X22" s="22">
        <v>0</v>
      </c>
      <c r="Y22" s="25">
        <f t="shared" si="0"/>
        <v>272737</v>
      </c>
      <c r="Z22" s="130">
        <f t="shared" si="1"/>
        <v>13909.587</v>
      </c>
      <c r="AA22" s="25">
        <f t="shared" si="2"/>
        <v>286646.587</v>
      </c>
      <c r="AB22" s="137">
        <f t="shared" si="3"/>
        <v>28664.6587</v>
      </c>
      <c r="AC22" s="137">
        <f t="shared" si="4"/>
        <v>5446.2851529999998</v>
      </c>
      <c r="AD22" s="137">
        <f t="shared" si="5"/>
        <v>320757.530853</v>
      </c>
    </row>
    <row r="23" spans="1:30" x14ac:dyDescent="0.25">
      <c r="A23" s="145">
        <v>21</v>
      </c>
      <c r="B23" s="5" t="s">
        <v>221</v>
      </c>
      <c r="C23" s="22">
        <v>1342</v>
      </c>
      <c r="D23" s="20">
        <v>0</v>
      </c>
      <c r="E23" s="22">
        <v>0</v>
      </c>
      <c r="F23" s="22">
        <v>1743</v>
      </c>
      <c r="G23" s="22">
        <v>0</v>
      </c>
      <c r="H23" s="22">
        <v>0</v>
      </c>
      <c r="I23" s="22">
        <v>38256</v>
      </c>
      <c r="J23" s="22">
        <v>9990</v>
      </c>
      <c r="K23" s="22">
        <v>13676</v>
      </c>
      <c r="L23" s="22">
        <v>0</v>
      </c>
      <c r="M23" s="22">
        <v>0</v>
      </c>
      <c r="N23" s="22">
        <v>34243</v>
      </c>
      <c r="O23" s="22">
        <v>89294</v>
      </c>
      <c r="P23" s="22">
        <v>0</v>
      </c>
      <c r="Q23" s="22">
        <v>5293</v>
      </c>
      <c r="R23" s="22">
        <v>0</v>
      </c>
      <c r="S23" s="22">
        <v>78900</v>
      </c>
      <c r="T23" s="22">
        <v>0</v>
      </c>
      <c r="U23" s="22">
        <v>0</v>
      </c>
      <c r="V23" s="22">
        <v>0</v>
      </c>
      <c r="W23" s="22">
        <v>0</v>
      </c>
      <c r="X23" s="22">
        <v>0</v>
      </c>
      <c r="Y23" s="25">
        <f t="shared" si="0"/>
        <v>272737</v>
      </c>
      <c r="Z23" s="130">
        <f t="shared" si="1"/>
        <v>13909.587</v>
      </c>
      <c r="AA23" s="25">
        <f t="shared" si="2"/>
        <v>286646.587</v>
      </c>
      <c r="AB23" s="137">
        <f t="shared" si="3"/>
        <v>28664.6587</v>
      </c>
      <c r="AC23" s="137">
        <f t="shared" si="4"/>
        <v>5446.2851529999998</v>
      </c>
      <c r="AD23" s="137">
        <f t="shared" si="5"/>
        <v>320757.530853</v>
      </c>
    </row>
    <row r="24" spans="1:30" x14ac:dyDescent="0.25">
      <c r="A24" s="145">
        <v>22</v>
      </c>
      <c r="B24" s="5" t="s">
        <v>222</v>
      </c>
      <c r="C24" s="22">
        <v>1342</v>
      </c>
      <c r="D24" s="20">
        <v>0</v>
      </c>
      <c r="E24" s="22">
        <v>0</v>
      </c>
      <c r="F24" s="22">
        <v>1743</v>
      </c>
      <c r="G24" s="22">
        <v>0</v>
      </c>
      <c r="H24" s="22">
        <v>0</v>
      </c>
      <c r="I24" s="22">
        <v>38256</v>
      </c>
      <c r="J24" s="22">
        <v>9990</v>
      </c>
      <c r="K24" s="22">
        <v>13676</v>
      </c>
      <c r="L24" s="22">
        <v>0</v>
      </c>
      <c r="M24" s="22">
        <v>0</v>
      </c>
      <c r="N24" s="22">
        <v>34243</v>
      </c>
      <c r="O24" s="22">
        <v>89294</v>
      </c>
      <c r="P24" s="22">
        <v>0</v>
      </c>
      <c r="Q24" s="22">
        <v>5293</v>
      </c>
      <c r="R24" s="22">
        <v>0</v>
      </c>
      <c r="S24" s="22">
        <v>78900</v>
      </c>
      <c r="T24" s="22">
        <v>0</v>
      </c>
      <c r="U24" s="22">
        <v>0</v>
      </c>
      <c r="V24" s="22">
        <v>0</v>
      </c>
      <c r="W24" s="22">
        <v>0</v>
      </c>
      <c r="X24" s="22">
        <v>0</v>
      </c>
      <c r="Y24" s="25">
        <f t="shared" si="0"/>
        <v>272737</v>
      </c>
      <c r="Z24" s="130">
        <f t="shared" si="1"/>
        <v>13909.587</v>
      </c>
      <c r="AA24" s="25">
        <f t="shared" si="2"/>
        <v>286646.587</v>
      </c>
      <c r="AB24" s="137">
        <f t="shared" si="3"/>
        <v>28664.6587</v>
      </c>
      <c r="AC24" s="137">
        <f t="shared" si="4"/>
        <v>5446.2851529999998</v>
      </c>
      <c r="AD24" s="137">
        <f t="shared" si="5"/>
        <v>320757.530853</v>
      </c>
    </row>
    <row r="25" spans="1:30" x14ac:dyDescent="0.25">
      <c r="A25" s="145">
        <v>23</v>
      </c>
      <c r="B25" s="5" t="s">
        <v>223</v>
      </c>
      <c r="C25" s="22">
        <v>1342</v>
      </c>
      <c r="D25" s="20">
        <v>0</v>
      </c>
      <c r="E25" s="22">
        <v>0</v>
      </c>
      <c r="F25" s="22">
        <v>1743</v>
      </c>
      <c r="G25" s="22">
        <v>0</v>
      </c>
      <c r="H25" s="22">
        <v>0</v>
      </c>
      <c r="I25" s="22">
        <v>38256</v>
      </c>
      <c r="J25" s="22">
        <v>9990</v>
      </c>
      <c r="K25" s="22">
        <v>13676</v>
      </c>
      <c r="L25" s="22">
        <v>0</v>
      </c>
      <c r="M25" s="22">
        <v>0</v>
      </c>
      <c r="N25" s="22">
        <v>34243</v>
      </c>
      <c r="O25" s="22">
        <v>89294</v>
      </c>
      <c r="P25" s="22">
        <v>0</v>
      </c>
      <c r="Q25" s="22">
        <v>5293</v>
      </c>
      <c r="R25" s="22">
        <v>0</v>
      </c>
      <c r="S25" s="22">
        <v>78900</v>
      </c>
      <c r="T25" s="22">
        <v>0</v>
      </c>
      <c r="U25" s="22">
        <v>0</v>
      </c>
      <c r="V25" s="22">
        <v>0</v>
      </c>
      <c r="W25" s="22">
        <v>0</v>
      </c>
      <c r="X25" s="22">
        <v>0</v>
      </c>
      <c r="Y25" s="25">
        <f t="shared" si="0"/>
        <v>272737</v>
      </c>
      <c r="Z25" s="130">
        <f t="shared" si="1"/>
        <v>13909.587</v>
      </c>
      <c r="AA25" s="25">
        <f t="shared" si="2"/>
        <v>286646.587</v>
      </c>
      <c r="AB25" s="137">
        <f t="shared" si="3"/>
        <v>28664.6587</v>
      </c>
      <c r="AC25" s="137">
        <f t="shared" si="4"/>
        <v>5446.2851529999998</v>
      </c>
      <c r="AD25" s="137">
        <f t="shared" si="5"/>
        <v>320757.530853</v>
      </c>
    </row>
    <row r="26" spans="1:30" x14ac:dyDescent="0.25">
      <c r="A26" s="145">
        <v>24</v>
      </c>
      <c r="B26" s="5" t="s">
        <v>224</v>
      </c>
      <c r="C26" s="22">
        <v>1342</v>
      </c>
      <c r="D26" s="20">
        <v>0</v>
      </c>
      <c r="E26" s="22">
        <v>0</v>
      </c>
      <c r="F26" s="22">
        <v>1743</v>
      </c>
      <c r="G26" s="22">
        <v>0</v>
      </c>
      <c r="H26" s="22">
        <v>0</v>
      </c>
      <c r="I26" s="22">
        <v>38256</v>
      </c>
      <c r="J26" s="22">
        <v>9990</v>
      </c>
      <c r="K26" s="22">
        <v>13676</v>
      </c>
      <c r="L26" s="22">
        <v>0</v>
      </c>
      <c r="M26" s="22">
        <v>0</v>
      </c>
      <c r="N26" s="22">
        <v>34243</v>
      </c>
      <c r="O26" s="22">
        <v>89294</v>
      </c>
      <c r="P26" s="22">
        <v>0</v>
      </c>
      <c r="Q26" s="22">
        <v>5293</v>
      </c>
      <c r="R26" s="22">
        <v>0</v>
      </c>
      <c r="S26" s="22">
        <v>78900</v>
      </c>
      <c r="T26" s="22">
        <v>0</v>
      </c>
      <c r="U26" s="22">
        <v>0</v>
      </c>
      <c r="V26" s="22">
        <v>0</v>
      </c>
      <c r="W26" s="22">
        <v>0</v>
      </c>
      <c r="X26" s="22">
        <v>0</v>
      </c>
      <c r="Y26" s="25">
        <f t="shared" si="0"/>
        <v>272737</v>
      </c>
      <c r="Z26" s="130">
        <f t="shared" si="1"/>
        <v>13909.587</v>
      </c>
      <c r="AA26" s="25">
        <f t="shared" si="2"/>
        <v>286646.587</v>
      </c>
      <c r="AB26" s="137">
        <f t="shared" si="3"/>
        <v>28664.6587</v>
      </c>
      <c r="AC26" s="137">
        <f t="shared" si="4"/>
        <v>5446.2851529999998</v>
      </c>
      <c r="AD26" s="137">
        <f t="shared" si="5"/>
        <v>320757.530853</v>
      </c>
    </row>
    <row r="27" spans="1:30" x14ac:dyDescent="0.25">
      <c r="A27" s="145">
        <v>25</v>
      </c>
      <c r="B27" s="5" t="s">
        <v>225</v>
      </c>
      <c r="C27" s="22">
        <v>1342</v>
      </c>
      <c r="D27" s="20">
        <v>0</v>
      </c>
      <c r="E27" s="22">
        <v>0</v>
      </c>
      <c r="F27" s="22">
        <v>1743</v>
      </c>
      <c r="G27" s="22">
        <v>0</v>
      </c>
      <c r="H27" s="22">
        <v>0</v>
      </c>
      <c r="I27" s="22">
        <v>38256</v>
      </c>
      <c r="J27" s="22">
        <v>9990</v>
      </c>
      <c r="K27" s="22">
        <v>13676</v>
      </c>
      <c r="L27" s="22">
        <v>0</v>
      </c>
      <c r="M27" s="22">
        <v>0</v>
      </c>
      <c r="N27" s="22">
        <v>34243</v>
      </c>
      <c r="O27" s="22">
        <v>89294</v>
      </c>
      <c r="P27" s="22">
        <v>0</v>
      </c>
      <c r="Q27" s="22">
        <v>5293</v>
      </c>
      <c r="R27" s="22">
        <v>0</v>
      </c>
      <c r="S27" s="22">
        <v>78900</v>
      </c>
      <c r="T27" s="22">
        <v>0</v>
      </c>
      <c r="U27" s="22">
        <v>52600</v>
      </c>
      <c r="V27" s="22">
        <v>0</v>
      </c>
      <c r="W27" s="22">
        <v>0</v>
      </c>
      <c r="X27" s="22">
        <v>0</v>
      </c>
      <c r="Y27" s="25">
        <f t="shared" si="0"/>
        <v>325337</v>
      </c>
      <c r="Z27" s="130">
        <f t="shared" si="1"/>
        <v>16592.186999999998</v>
      </c>
      <c r="AA27" s="25">
        <f t="shared" si="2"/>
        <v>341929.18699999998</v>
      </c>
      <c r="AB27" s="137">
        <f t="shared" si="3"/>
        <v>34192.918700000002</v>
      </c>
      <c r="AC27" s="137">
        <f t="shared" si="4"/>
        <v>6496.6545530000003</v>
      </c>
      <c r="AD27" s="137">
        <f t="shared" si="5"/>
        <v>382618.76025299996</v>
      </c>
    </row>
    <row r="28" spans="1:30" ht="15.75" x14ac:dyDescent="0.25">
      <c r="C28" s="10">
        <f>SUM(C3:C27)</f>
        <v>30195</v>
      </c>
      <c r="D28" s="10">
        <f t="shared" ref="D28:X28" si="6">SUM(D3:D27)</f>
        <v>0</v>
      </c>
      <c r="E28" s="10">
        <f t="shared" si="6"/>
        <v>5229</v>
      </c>
      <c r="F28" s="10">
        <f t="shared" si="6"/>
        <v>45318</v>
      </c>
      <c r="G28" s="10">
        <f t="shared" si="6"/>
        <v>0</v>
      </c>
      <c r="H28" s="10">
        <f t="shared" si="6"/>
        <v>0</v>
      </c>
      <c r="I28" s="10">
        <f t="shared" si="6"/>
        <v>1721520</v>
      </c>
      <c r="J28" s="10">
        <f t="shared" si="6"/>
        <v>349650</v>
      </c>
      <c r="K28" s="10">
        <f t="shared" si="6"/>
        <v>287196</v>
      </c>
      <c r="L28" s="10">
        <f t="shared" si="6"/>
        <v>0</v>
      </c>
      <c r="M28" s="10">
        <f t="shared" si="6"/>
        <v>0</v>
      </c>
      <c r="N28" s="10">
        <f t="shared" si="6"/>
        <v>2465496</v>
      </c>
      <c r="O28" s="10">
        <f t="shared" si="6"/>
        <v>3928936</v>
      </c>
      <c r="P28" s="10">
        <f t="shared" si="6"/>
        <v>0</v>
      </c>
      <c r="Q28" s="10">
        <f t="shared" si="6"/>
        <v>132325</v>
      </c>
      <c r="R28" s="10">
        <f t="shared" si="6"/>
        <v>871164</v>
      </c>
      <c r="S28" s="10">
        <f t="shared" si="6"/>
        <v>2051400</v>
      </c>
      <c r="T28" s="10">
        <f t="shared" si="6"/>
        <v>0</v>
      </c>
      <c r="U28" s="10">
        <f t="shared" si="6"/>
        <v>683800</v>
      </c>
      <c r="V28" s="10">
        <f t="shared" si="6"/>
        <v>25292</v>
      </c>
      <c r="W28" s="10">
        <f t="shared" si="6"/>
        <v>0</v>
      </c>
      <c r="X28" s="10">
        <f t="shared" si="6"/>
        <v>64698</v>
      </c>
      <c r="Y28" s="27">
        <f>SUM(Y3:Y27)</f>
        <v>12662219</v>
      </c>
      <c r="Z28" s="128">
        <f>SUM(Z3:Z27)</f>
        <v>645773.16900000034</v>
      </c>
      <c r="AA28" s="128">
        <f>SUM(AA3:AA27)</f>
        <v>13307992.168999996</v>
      </c>
      <c r="AD28" s="137">
        <f>SUM(AD3:AD27)</f>
        <v>14891643.237110997</v>
      </c>
    </row>
    <row r="30" spans="1:30" x14ac:dyDescent="0.25">
      <c r="Z30" s="137"/>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111"/>
  <sheetViews>
    <sheetView workbookViewId="0">
      <pane ySplit="1" topLeftCell="A80" activePane="bottomLeft" state="frozen"/>
      <selection activeCell="D1" sqref="D1"/>
      <selection pane="bottomLeft" activeCell="A88" sqref="A88"/>
    </sheetView>
  </sheetViews>
  <sheetFormatPr baseColWidth="10" defaultRowHeight="15" x14ac:dyDescent="0.25"/>
  <cols>
    <col min="1" max="1" width="8.28515625" customWidth="1"/>
    <col min="2" max="2" width="24.42578125" customWidth="1"/>
    <col min="3" max="3" width="61.28515625" customWidth="1"/>
    <col min="4" max="4" width="23.85546875" customWidth="1"/>
    <col min="5" max="5" width="20.28515625" customWidth="1"/>
    <col min="6" max="6" width="17" customWidth="1"/>
    <col min="7" max="7" width="10.7109375" style="92" customWidth="1"/>
    <col min="8" max="8" width="12.140625" customWidth="1"/>
    <col min="9" max="9" width="23.42578125" customWidth="1"/>
    <col min="10" max="10" width="17" style="92" customWidth="1"/>
    <col min="11" max="11" width="13.140625" style="92" customWidth="1"/>
    <col min="12" max="12" width="17.7109375" style="92" customWidth="1"/>
    <col min="13" max="13" width="12" style="85" bestFit="1" customWidth="1"/>
    <col min="14" max="14" width="14.28515625" style="92" customWidth="1"/>
    <col min="15" max="15" width="18.140625" style="92" customWidth="1"/>
    <col min="16" max="16" width="18.140625" customWidth="1"/>
    <col min="17" max="18" width="18.85546875" style="85" customWidth="1"/>
    <col min="19" max="19" width="18.85546875" style="92" customWidth="1"/>
  </cols>
  <sheetData>
    <row r="1" spans="1:19" ht="64.5" customHeight="1" x14ac:dyDescent="0.25">
      <c r="A1" s="77" t="s">
        <v>235</v>
      </c>
      <c r="B1" s="77" t="s">
        <v>236</v>
      </c>
      <c r="C1" s="78" t="s">
        <v>237</v>
      </c>
      <c r="D1" s="77" t="s">
        <v>238</v>
      </c>
      <c r="E1" s="79" t="s">
        <v>239</v>
      </c>
      <c r="F1" s="80" t="s">
        <v>386</v>
      </c>
      <c r="G1" s="81" t="s">
        <v>240</v>
      </c>
      <c r="H1" s="82">
        <v>0.25</v>
      </c>
      <c r="I1" s="83" t="s">
        <v>241</v>
      </c>
      <c r="J1" s="80" t="s">
        <v>242</v>
      </c>
      <c r="K1" s="86" t="s">
        <v>980</v>
      </c>
      <c r="L1" s="84" t="s">
        <v>243</v>
      </c>
      <c r="M1" s="85">
        <v>0.1</v>
      </c>
      <c r="N1" s="86" t="s">
        <v>244</v>
      </c>
      <c r="O1" s="84" t="s">
        <v>974</v>
      </c>
      <c r="P1" s="80" t="s">
        <v>246</v>
      </c>
      <c r="Q1" s="87" t="s">
        <v>245</v>
      </c>
      <c r="R1" s="84" t="s">
        <v>975</v>
      </c>
      <c r="S1" s="84" t="s">
        <v>973</v>
      </c>
    </row>
    <row r="2" spans="1:19" ht="45.75" customHeight="1" x14ac:dyDescent="0.25">
      <c r="A2" s="88">
        <v>3</v>
      </c>
      <c r="B2" s="89" t="s">
        <v>47</v>
      </c>
      <c r="C2" s="90" t="s">
        <v>247</v>
      </c>
      <c r="D2" s="89" t="s">
        <v>248</v>
      </c>
      <c r="E2" s="91">
        <v>30</v>
      </c>
      <c r="F2" s="136">
        <v>59</v>
      </c>
      <c r="G2" s="93">
        <f>F2-E2</f>
        <v>29</v>
      </c>
      <c r="H2" s="203">
        <f>E2*25%</f>
        <v>7.5</v>
      </c>
      <c r="I2" s="93">
        <f>E2+H2</f>
        <v>37.5</v>
      </c>
      <c r="J2" s="202">
        <f>F2-I2</f>
        <v>21.5</v>
      </c>
      <c r="K2" s="204">
        <f>VLOOKUP(B2,'Z21'!$B$2:$M$418,12,0)</f>
        <v>16364.07</v>
      </c>
      <c r="L2" s="95">
        <f>J2*K2</f>
        <v>351827.505</v>
      </c>
      <c r="M2" s="204">
        <f>K2*10%</f>
        <v>1636.4070000000002</v>
      </c>
      <c r="N2" s="95">
        <f>K2-M2</f>
        <v>14727.663</v>
      </c>
      <c r="O2" s="201">
        <f>N2*J2</f>
        <v>316644.75450000004</v>
      </c>
      <c r="P2" s="93">
        <f t="shared" ref="P2:P33" si="0">F2-J2</f>
        <v>37.5</v>
      </c>
      <c r="Q2" s="85">
        <f>VLOOKUP(B2,'Z21'!$B$2:$O$418,14,0)</f>
        <v>7268.7160000000003</v>
      </c>
      <c r="R2" s="204">
        <f>Q2*P2</f>
        <v>272576.85000000003</v>
      </c>
      <c r="S2" s="95">
        <f>R2+O2</f>
        <v>589221.60450000013</v>
      </c>
    </row>
    <row r="3" spans="1:19" ht="45.75" customHeight="1" x14ac:dyDescent="0.25">
      <c r="A3" s="88">
        <v>5</v>
      </c>
      <c r="B3" s="89" t="s">
        <v>121</v>
      </c>
      <c r="C3" s="90" t="s">
        <v>249</v>
      </c>
      <c r="D3" s="89" t="s">
        <v>250</v>
      </c>
      <c r="E3" s="91">
        <v>6</v>
      </c>
      <c r="F3" s="136">
        <v>5</v>
      </c>
      <c r="G3" s="93">
        <f t="shared" ref="G3:G66" si="1">F3-E3</f>
        <v>-1</v>
      </c>
      <c r="H3" s="94">
        <f t="shared" ref="H3:H66" si="2">E3*25%</f>
        <v>1.5</v>
      </c>
      <c r="I3" s="93">
        <f t="shared" ref="I3:I66" si="3">E3+H3</f>
        <v>7.5</v>
      </c>
      <c r="J3" s="202"/>
      <c r="K3" s="85">
        <f>VLOOKUP(B3,'Z21'!$B$2:$M$418,12,0)</f>
        <v>11112.223</v>
      </c>
      <c r="L3" s="95">
        <f t="shared" ref="L3:L66" si="4">J3*K3</f>
        <v>0</v>
      </c>
      <c r="M3" s="85">
        <f t="shared" ref="M3:M66" si="5">K3*10%</f>
        <v>1111.2223000000001</v>
      </c>
      <c r="N3" s="95">
        <f t="shared" ref="N3:N66" si="6">K3-M3</f>
        <v>10001.000700000001</v>
      </c>
      <c r="O3" s="201">
        <f>N3*J3</f>
        <v>0</v>
      </c>
      <c r="P3" s="93">
        <f t="shared" si="0"/>
        <v>5</v>
      </c>
      <c r="Q3" s="85">
        <f>VLOOKUP(B3,'Z21'!$B$2:$O$418,14,0)</f>
        <v>6494.1289999999999</v>
      </c>
      <c r="R3" s="204">
        <f t="shared" ref="R3:R66" si="7">Q3*P3</f>
        <v>32470.645</v>
      </c>
      <c r="S3" s="95">
        <f t="shared" ref="S3:S66" si="8">R3+O3</f>
        <v>32470.645</v>
      </c>
    </row>
    <row r="4" spans="1:19" ht="45.75" customHeight="1" x14ac:dyDescent="0.25">
      <c r="A4" s="88">
        <v>8</v>
      </c>
      <c r="B4" s="89" t="s">
        <v>122</v>
      </c>
      <c r="C4" s="90" t="s">
        <v>251</v>
      </c>
      <c r="D4" s="89" t="s">
        <v>252</v>
      </c>
      <c r="E4" s="91">
        <v>116</v>
      </c>
      <c r="F4" s="136">
        <v>79</v>
      </c>
      <c r="G4" s="93">
        <f t="shared" si="1"/>
        <v>-37</v>
      </c>
      <c r="H4" s="94">
        <f t="shared" si="2"/>
        <v>29</v>
      </c>
      <c r="I4" s="93">
        <f t="shared" si="3"/>
        <v>145</v>
      </c>
      <c r="J4" s="202"/>
      <c r="K4" s="85">
        <f>VLOOKUP(B4,'Z21'!$B$2:$M$418,12,0)</f>
        <v>3814.0790000000002</v>
      </c>
      <c r="L4" s="95">
        <f t="shared" si="4"/>
        <v>0</v>
      </c>
      <c r="M4" s="85">
        <f t="shared" si="5"/>
        <v>381.40790000000004</v>
      </c>
      <c r="N4" s="95">
        <f t="shared" si="6"/>
        <v>3432.6711</v>
      </c>
      <c r="O4" s="201">
        <f t="shared" ref="O4:O66" si="9">N4*J4</f>
        <v>0</v>
      </c>
      <c r="P4" s="93">
        <f t="shared" si="0"/>
        <v>79</v>
      </c>
      <c r="Q4" s="85">
        <f>VLOOKUP(B4,'Z21'!$B$2:$O$418,14,0)</f>
        <v>2211.3040000000001</v>
      </c>
      <c r="R4" s="204">
        <f t="shared" si="7"/>
        <v>174693.016</v>
      </c>
      <c r="S4" s="95">
        <f t="shared" si="8"/>
        <v>174693.016</v>
      </c>
    </row>
    <row r="5" spans="1:19" ht="45.75" customHeight="1" x14ac:dyDescent="0.25">
      <c r="A5" s="88">
        <v>9</v>
      </c>
      <c r="B5" s="89" t="s">
        <v>48</v>
      </c>
      <c r="C5" s="90" t="s">
        <v>253</v>
      </c>
      <c r="D5" s="89" t="s">
        <v>254</v>
      </c>
      <c r="E5" s="91">
        <v>91</v>
      </c>
      <c r="F5" s="136">
        <v>50</v>
      </c>
      <c r="G5" s="93">
        <f t="shared" si="1"/>
        <v>-41</v>
      </c>
      <c r="H5" s="94">
        <f t="shared" si="2"/>
        <v>22.75</v>
      </c>
      <c r="I5" s="93">
        <f t="shared" si="3"/>
        <v>113.75</v>
      </c>
      <c r="J5" s="202"/>
      <c r="K5" s="85">
        <f>VLOOKUP(B5,'Z21'!$B$2:$M$418,12,0)</f>
        <v>4500.3819999999996</v>
      </c>
      <c r="L5" s="95">
        <f t="shared" si="4"/>
        <v>0</v>
      </c>
      <c r="M5" s="85">
        <f t="shared" si="5"/>
        <v>450.03819999999996</v>
      </c>
      <c r="N5" s="95">
        <f t="shared" si="6"/>
        <v>4050.3437999999996</v>
      </c>
      <c r="O5" s="201">
        <f t="shared" si="9"/>
        <v>0</v>
      </c>
      <c r="P5" s="93">
        <f t="shared" si="0"/>
        <v>50</v>
      </c>
      <c r="Q5" s="85">
        <f>VLOOKUP(B5,'Z21'!$B$2:$O$418,14,0)</f>
        <v>3298.0379999999996</v>
      </c>
      <c r="R5" s="204">
        <f t="shared" si="7"/>
        <v>164901.89999999997</v>
      </c>
      <c r="S5" s="95">
        <f t="shared" si="8"/>
        <v>164901.89999999997</v>
      </c>
    </row>
    <row r="6" spans="1:19" ht="45.75" customHeight="1" x14ac:dyDescent="0.25">
      <c r="A6" s="88">
        <v>11</v>
      </c>
      <c r="B6" s="89" t="s">
        <v>49</v>
      </c>
      <c r="C6" s="90" t="s">
        <v>255</v>
      </c>
      <c r="D6" s="89" t="s">
        <v>256</v>
      </c>
      <c r="E6" s="91">
        <v>10</v>
      </c>
      <c r="F6" s="136">
        <v>10</v>
      </c>
      <c r="G6" s="93">
        <f t="shared" si="1"/>
        <v>0</v>
      </c>
      <c r="H6" s="94">
        <f t="shared" si="2"/>
        <v>2.5</v>
      </c>
      <c r="I6" s="93">
        <f t="shared" si="3"/>
        <v>12.5</v>
      </c>
      <c r="J6" s="202"/>
      <c r="K6" s="85">
        <f>VLOOKUP(B6,'Z21'!$B$2:$M$418,12,0)</f>
        <v>107027.534</v>
      </c>
      <c r="L6" s="95">
        <f t="shared" si="4"/>
        <v>0</v>
      </c>
      <c r="M6" s="85">
        <f t="shared" si="5"/>
        <v>10702.753400000001</v>
      </c>
      <c r="N6" s="95">
        <f t="shared" si="6"/>
        <v>96324.780599999998</v>
      </c>
      <c r="O6" s="201">
        <f t="shared" si="9"/>
        <v>0</v>
      </c>
      <c r="P6" s="93">
        <f t="shared" si="0"/>
        <v>10</v>
      </c>
      <c r="Q6" s="85">
        <f>VLOOKUP(B6,'Z21'!$B$2:$O$418,14,0)</f>
        <v>7739.5639999999985</v>
      </c>
      <c r="R6" s="204">
        <f t="shared" si="7"/>
        <v>77395.639999999985</v>
      </c>
      <c r="S6" s="95">
        <f t="shared" si="8"/>
        <v>77395.639999999985</v>
      </c>
    </row>
    <row r="7" spans="1:19" ht="45.75" customHeight="1" x14ac:dyDescent="0.25">
      <c r="A7" s="88">
        <v>13</v>
      </c>
      <c r="B7" s="89" t="s">
        <v>50</v>
      </c>
      <c r="C7" s="90" t="s">
        <v>257</v>
      </c>
      <c r="D7" s="89" t="s">
        <v>248</v>
      </c>
      <c r="E7" s="91">
        <v>81</v>
      </c>
      <c r="F7" s="136">
        <v>59</v>
      </c>
      <c r="G7" s="93">
        <f t="shared" si="1"/>
        <v>-22</v>
      </c>
      <c r="H7" s="94">
        <f t="shared" si="2"/>
        <v>20.25</v>
      </c>
      <c r="I7" s="93">
        <f t="shared" si="3"/>
        <v>101.25</v>
      </c>
      <c r="J7" s="202"/>
      <c r="K7" s="85">
        <f>VLOOKUP(B7,'Z21'!$B$2:$M$418,12,0)</f>
        <v>12825.352999999999</v>
      </c>
      <c r="L7" s="95">
        <f t="shared" si="4"/>
        <v>0</v>
      </c>
      <c r="M7" s="85">
        <f t="shared" si="5"/>
        <v>1282.5353</v>
      </c>
      <c r="N7" s="95">
        <f t="shared" si="6"/>
        <v>11542.8177</v>
      </c>
      <c r="O7" s="201">
        <f t="shared" si="9"/>
        <v>0</v>
      </c>
      <c r="P7" s="93">
        <f t="shared" si="0"/>
        <v>59</v>
      </c>
      <c r="Q7" s="85">
        <f>VLOOKUP(B7,'Z21'!$B$2:$O$418,14,0)</f>
        <v>6507.7919999999995</v>
      </c>
      <c r="R7" s="204">
        <f t="shared" si="7"/>
        <v>383959.72799999994</v>
      </c>
      <c r="S7" s="95">
        <f t="shared" si="8"/>
        <v>383959.72799999994</v>
      </c>
    </row>
    <row r="8" spans="1:19" ht="45.75" customHeight="1" x14ac:dyDescent="0.25">
      <c r="A8" s="88">
        <v>17</v>
      </c>
      <c r="B8" s="89" t="s">
        <v>51</v>
      </c>
      <c r="C8" s="90" t="s">
        <v>258</v>
      </c>
      <c r="D8" s="89" t="s">
        <v>259</v>
      </c>
      <c r="E8" s="91">
        <v>116</v>
      </c>
      <c r="F8" s="136">
        <v>78</v>
      </c>
      <c r="G8" s="93">
        <f t="shared" si="1"/>
        <v>-38</v>
      </c>
      <c r="H8" s="94">
        <f t="shared" si="2"/>
        <v>29</v>
      </c>
      <c r="I8" s="93">
        <f t="shared" si="3"/>
        <v>145</v>
      </c>
      <c r="J8" s="202"/>
      <c r="K8" s="85">
        <f>VLOOKUP(B8,'Z21'!$B$2:$M$418,12,0)</f>
        <v>10614.048999999999</v>
      </c>
      <c r="L8" s="95">
        <f t="shared" si="4"/>
        <v>0</v>
      </c>
      <c r="M8" s="85">
        <f t="shared" si="5"/>
        <v>1061.4049</v>
      </c>
      <c r="N8" s="95">
        <f t="shared" si="6"/>
        <v>9552.6440999999995</v>
      </c>
      <c r="O8" s="201">
        <f t="shared" si="9"/>
        <v>0</v>
      </c>
      <c r="P8" s="93">
        <f t="shared" si="0"/>
        <v>78</v>
      </c>
      <c r="Q8" s="85">
        <f>VLOOKUP(B8,'Z21'!$B$2:$O$418,14,0)</f>
        <v>5647.0229999999992</v>
      </c>
      <c r="R8" s="204">
        <f t="shared" si="7"/>
        <v>440467.79399999994</v>
      </c>
      <c r="S8" s="95">
        <f t="shared" si="8"/>
        <v>440467.79399999994</v>
      </c>
    </row>
    <row r="9" spans="1:19" ht="45.75" customHeight="1" x14ac:dyDescent="0.25">
      <c r="A9" s="96">
        <v>20</v>
      </c>
      <c r="B9" s="97" t="s">
        <v>123</v>
      </c>
      <c r="C9" s="98" t="s">
        <v>260</v>
      </c>
      <c r="D9" s="97" t="s">
        <v>261</v>
      </c>
      <c r="E9" s="99">
        <v>96</v>
      </c>
      <c r="F9" s="136">
        <v>74</v>
      </c>
      <c r="G9" s="93">
        <f t="shared" si="1"/>
        <v>-22</v>
      </c>
      <c r="H9" s="94">
        <f t="shared" si="2"/>
        <v>24</v>
      </c>
      <c r="I9" s="93">
        <f t="shared" si="3"/>
        <v>120</v>
      </c>
      <c r="J9" s="202"/>
      <c r="K9" s="85">
        <f>VLOOKUP(B9,'Z21'!$B$2:$M$418,12,0)</f>
        <v>10946.165000000001</v>
      </c>
      <c r="L9" s="95">
        <f t="shared" si="4"/>
        <v>0</v>
      </c>
      <c r="M9" s="85">
        <f t="shared" si="5"/>
        <v>1094.6165000000001</v>
      </c>
      <c r="N9" s="95">
        <f t="shared" si="6"/>
        <v>9851.5485000000008</v>
      </c>
      <c r="O9" s="201">
        <f t="shared" si="9"/>
        <v>0</v>
      </c>
      <c r="P9" s="93">
        <f t="shared" si="0"/>
        <v>74</v>
      </c>
      <c r="Q9" s="85">
        <f>VLOOKUP(B9,'Z21'!$B$2:$O$418,14,0)</f>
        <v>0</v>
      </c>
      <c r="R9" s="204">
        <f t="shared" si="7"/>
        <v>0</v>
      </c>
      <c r="S9" s="95">
        <f t="shared" si="8"/>
        <v>0</v>
      </c>
    </row>
    <row r="10" spans="1:19" ht="45.75" customHeight="1" x14ac:dyDescent="0.25">
      <c r="A10" s="88">
        <v>21</v>
      </c>
      <c r="B10" s="89" t="s">
        <v>52</v>
      </c>
      <c r="C10" s="90" t="s">
        <v>262</v>
      </c>
      <c r="D10" s="89" t="s">
        <v>248</v>
      </c>
      <c r="E10" s="91">
        <v>96</v>
      </c>
      <c r="F10" s="136">
        <v>78</v>
      </c>
      <c r="G10" s="93">
        <f t="shared" si="1"/>
        <v>-18</v>
      </c>
      <c r="H10" s="94">
        <f t="shared" si="2"/>
        <v>24</v>
      </c>
      <c r="I10" s="93">
        <f t="shared" si="3"/>
        <v>120</v>
      </c>
      <c r="J10" s="202"/>
      <c r="K10" s="85">
        <f>VLOOKUP(B10,'Z21'!$B$2:$M$418,12,0)</f>
        <v>12162.172</v>
      </c>
      <c r="L10" s="95">
        <f t="shared" si="4"/>
        <v>0</v>
      </c>
      <c r="M10" s="85">
        <f t="shared" si="5"/>
        <v>1216.2172</v>
      </c>
      <c r="N10" s="95">
        <f t="shared" si="6"/>
        <v>10945.9548</v>
      </c>
      <c r="O10" s="201">
        <f t="shared" si="9"/>
        <v>0</v>
      </c>
      <c r="P10" s="93">
        <f t="shared" si="0"/>
        <v>78</v>
      </c>
      <c r="Q10" s="85">
        <f>VLOOKUP(B10,'Z21'!$B$2:$O$418,14,0)</f>
        <v>5932.8950000000013</v>
      </c>
      <c r="R10" s="204">
        <f t="shared" si="7"/>
        <v>462765.81000000011</v>
      </c>
      <c r="S10" s="95">
        <f t="shared" si="8"/>
        <v>462765.81000000011</v>
      </c>
    </row>
    <row r="11" spans="1:19" ht="45.75" customHeight="1" x14ac:dyDescent="0.25">
      <c r="A11" s="88">
        <v>28</v>
      </c>
      <c r="B11" s="89" t="s">
        <v>53</v>
      </c>
      <c r="C11" s="100" t="s">
        <v>263</v>
      </c>
      <c r="D11" s="89" t="s">
        <v>264</v>
      </c>
      <c r="E11" s="91">
        <v>155</v>
      </c>
      <c r="F11" s="136">
        <v>153</v>
      </c>
      <c r="G11" s="93">
        <f t="shared" si="1"/>
        <v>-2</v>
      </c>
      <c r="H11" s="94">
        <f t="shared" si="2"/>
        <v>38.75</v>
      </c>
      <c r="I11" s="93">
        <f t="shared" si="3"/>
        <v>193.75</v>
      </c>
      <c r="J11" s="202"/>
      <c r="K11" s="85">
        <f>VLOOKUP(B11,'Z21'!$B$2:$M$418,12,0)</f>
        <v>4699.0209999999997</v>
      </c>
      <c r="L11" s="95">
        <f t="shared" si="4"/>
        <v>0</v>
      </c>
      <c r="M11" s="85">
        <f t="shared" si="5"/>
        <v>469.90210000000002</v>
      </c>
      <c r="N11" s="95">
        <f t="shared" si="6"/>
        <v>4229.1188999999995</v>
      </c>
      <c r="O11" s="201">
        <f t="shared" si="9"/>
        <v>0</v>
      </c>
      <c r="P11" s="93">
        <f t="shared" si="0"/>
        <v>153</v>
      </c>
      <c r="Q11" s="85">
        <f>VLOOKUP(B11,'Z21'!$B$2:$O$418,14,0)</f>
        <v>2764.13</v>
      </c>
      <c r="R11" s="204">
        <f t="shared" si="7"/>
        <v>422911.89</v>
      </c>
      <c r="S11" s="95">
        <f t="shared" si="8"/>
        <v>422911.89</v>
      </c>
    </row>
    <row r="12" spans="1:19" ht="45.75" customHeight="1" x14ac:dyDescent="0.25">
      <c r="A12" s="88">
        <v>29</v>
      </c>
      <c r="B12" s="89" t="s">
        <v>54</v>
      </c>
      <c r="C12" s="90" t="s">
        <v>265</v>
      </c>
      <c r="D12" s="89" t="s">
        <v>248</v>
      </c>
      <c r="E12" s="91">
        <v>96</v>
      </c>
      <c r="F12" s="136">
        <v>111</v>
      </c>
      <c r="G12" s="93">
        <f t="shared" si="1"/>
        <v>15</v>
      </c>
      <c r="H12" s="94">
        <f t="shared" si="2"/>
        <v>24</v>
      </c>
      <c r="I12" s="93">
        <f t="shared" si="3"/>
        <v>120</v>
      </c>
      <c r="J12" s="202"/>
      <c r="K12" s="85">
        <f>VLOOKUP(B12,'Z21'!$B$2:$M$418,12,0)</f>
        <v>8402.7450000000008</v>
      </c>
      <c r="L12" s="95">
        <f t="shared" si="4"/>
        <v>0</v>
      </c>
      <c r="M12" s="85">
        <f t="shared" si="5"/>
        <v>840.2745000000001</v>
      </c>
      <c r="N12" s="95">
        <f t="shared" si="6"/>
        <v>7562.4705000000004</v>
      </c>
      <c r="O12" s="201">
        <f t="shared" si="9"/>
        <v>0</v>
      </c>
      <c r="P12" s="93">
        <f t="shared" si="0"/>
        <v>111</v>
      </c>
      <c r="Q12" s="85">
        <f>VLOOKUP(B12,'Z21'!$B$2:$O$418,14,0)</f>
        <v>4829.3450000000012</v>
      </c>
      <c r="R12" s="204">
        <f t="shared" si="7"/>
        <v>536057.29500000016</v>
      </c>
      <c r="S12" s="95">
        <f t="shared" si="8"/>
        <v>536057.29500000016</v>
      </c>
    </row>
    <row r="13" spans="1:19" ht="45.75" customHeight="1" x14ac:dyDescent="0.25">
      <c r="A13" s="88">
        <v>32</v>
      </c>
      <c r="B13" s="89" t="s">
        <v>55</v>
      </c>
      <c r="C13" s="90" t="s">
        <v>266</v>
      </c>
      <c r="D13" s="89" t="s">
        <v>267</v>
      </c>
      <c r="E13" s="91">
        <v>96</v>
      </c>
      <c r="F13" s="136">
        <v>115</v>
      </c>
      <c r="G13" s="93">
        <f t="shared" si="1"/>
        <v>19</v>
      </c>
      <c r="H13" s="94">
        <f t="shared" si="2"/>
        <v>24</v>
      </c>
      <c r="I13" s="93">
        <f t="shared" si="3"/>
        <v>120</v>
      </c>
      <c r="J13" s="202"/>
      <c r="K13" s="85">
        <f>VLOOKUP(B13,'Z21'!$B$2:$M$418,12,0)</f>
        <v>7463.1509999999998</v>
      </c>
      <c r="L13" s="95">
        <f t="shared" si="4"/>
        <v>0</v>
      </c>
      <c r="M13" s="85">
        <f t="shared" si="5"/>
        <v>746.31510000000003</v>
      </c>
      <c r="N13" s="95">
        <f t="shared" si="6"/>
        <v>6716.8359</v>
      </c>
      <c r="O13" s="201">
        <f t="shared" si="9"/>
        <v>0</v>
      </c>
      <c r="P13" s="93">
        <f t="shared" si="0"/>
        <v>115</v>
      </c>
      <c r="Q13" s="85">
        <f>VLOOKUP(B13,'Z21'!$B$2:$O$418,14,0)</f>
        <v>4115.7160000000003</v>
      </c>
      <c r="R13" s="204">
        <f t="shared" si="7"/>
        <v>473307.34</v>
      </c>
      <c r="S13" s="95">
        <f t="shared" si="8"/>
        <v>473307.34</v>
      </c>
    </row>
    <row r="14" spans="1:19" ht="45.75" customHeight="1" x14ac:dyDescent="0.25">
      <c r="A14" s="88">
        <v>38</v>
      </c>
      <c r="B14" s="89" t="s">
        <v>56</v>
      </c>
      <c r="C14" s="90" t="s">
        <v>268</v>
      </c>
      <c r="D14" s="89" t="s">
        <v>267</v>
      </c>
      <c r="E14" s="91">
        <v>25</v>
      </c>
      <c r="F14" s="136">
        <v>12</v>
      </c>
      <c r="G14" s="93">
        <f t="shared" si="1"/>
        <v>-13</v>
      </c>
      <c r="H14" s="94">
        <f t="shared" si="2"/>
        <v>6.25</v>
      </c>
      <c r="I14" s="93">
        <f t="shared" si="3"/>
        <v>31.25</v>
      </c>
      <c r="J14" s="202"/>
      <c r="K14" s="85">
        <f>VLOOKUP(B14,'Z21'!$B$2:$M$418,12,0)</f>
        <v>17358.315999999999</v>
      </c>
      <c r="L14" s="95">
        <f t="shared" si="4"/>
        <v>0</v>
      </c>
      <c r="M14" s="85">
        <f t="shared" si="5"/>
        <v>1735.8316</v>
      </c>
      <c r="N14" s="95">
        <f t="shared" si="6"/>
        <v>15622.484399999999</v>
      </c>
      <c r="O14" s="201">
        <f t="shared" si="9"/>
        <v>0</v>
      </c>
      <c r="P14" s="93">
        <f t="shared" si="0"/>
        <v>12</v>
      </c>
      <c r="Q14" s="85">
        <f>VLOOKUP(B14,'Z21'!$B$2:$O$418,14,0)</f>
        <v>11100.662</v>
      </c>
      <c r="R14" s="204">
        <f t="shared" si="7"/>
        <v>133207.94400000002</v>
      </c>
      <c r="S14" s="95">
        <f t="shared" si="8"/>
        <v>133207.94400000002</v>
      </c>
    </row>
    <row r="15" spans="1:19" ht="45.75" customHeight="1" x14ac:dyDescent="0.25">
      <c r="A15" s="88">
        <v>41</v>
      </c>
      <c r="B15" s="89" t="s">
        <v>124</v>
      </c>
      <c r="C15" s="90" t="s">
        <v>269</v>
      </c>
      <c r="D15" s="89" t="s">
        <v>267</v>
      </c>
      <c r="E15" s="91">
        <v>25</v>
      </c>
      <c r="F15" s="136">
        <v>3</v>
      </c>
      <c r="G15" s="93">
        <f t="shared" si="1"/>
        <v>-22</v>
      </c>
      <c r="H15" s="94">
        <f t="shared" si="2"/>
        <v>6.25</v>
      </c>
      <c r="I15" s="93">
        <f t="shared" si="3"/>
        <v>31.25</v>
      </c>
      <c r="J15" s="202"/>
      <c r="K15" s="85">
        <f>VLOOKUP(B15,'Z21'!$B$2:$M$418,12,0)</f>
        <v>13931.004999999999</v>
      </c>
      <c r="L15" s="95">
        <f t="shared" si="4"/>
        <v>0</v>
      </c>
      <c r="M15" s="85">
        <f t="shared" si="5"/>
        <v>1393.1005</v>
      </c>
      <c r="N15" s="95">
        <f t="shared" si="6"/>
        <v>12537.904499999999</v>
      </c>
      <c r="O15" s="201">
        <f t="shared" si="9"/>
        <v>0</v>
      </c>
      <c r="P15" s="93">
        <f t="shared" si="0"/>
        <v>3</v>
      </c>
      <c r="Q15" s="85">
        <f>VLOOKUP(B15,'Z21'!$B$2:$O$418,14,0)</f>
        <v>7034.3429999999989</v>
      </c>
      <c r="R15" s="204">
        <f t="shared" si="7"/>
        <v>21103.028999999995</v>
      </c>
      <c r="S15" s="95">
        <f t="shared" si="8"/>
        <v>21103.028999999995</v>
      </c>
    </row>
    <row r="16" spans="1:19" ht="45.75" customHeight="1" x14ac:dyDescent="0.25">
      <c r="A16" s="88">
        <v>44</v>
      </c>
      <c r="B16" s="89" t="s">
        <v>125</v>
      </c>
      <c r="C16" s="90" t="s">
        <v>270</v>
      </c>
      <c r="D16" s="89" t="s">
        <v>271</v>
      </c>
      <c r="E16" s="91">
        <v>6</v>
      </c>
      <c r="F16" s="136">
        <v>6</v>
      </c>
      <c r="G16" s="93">
        <f t="shared" si="1"/>
        <v>0</v>
      </c>
      <c r="H16" s="94">
        <f t="shared" si="2"/>
        <v>1.5</v>
      </c>
      <c r="I16" s="93">
        <f t="shared" si="3"/>
        <v>7.5</v>
      </c>
      <c r="J16" s="202"/>
      <c r="K16" s="85">
        <f>VLOOKUP(B16,'Z21'!$B$2:$M$418,12,0)</f>
        <v>5970.7309999999998</v>
      </c>
      <c r="L16" s="95">
        <f t="shared" si="4"/>
        <v>0</v>
      </c>
      <c r="M16" s="85">
        <f t="shared" si="5"/>
        <v>597.07309999999995</v>
      </c>
      <c r="N16" s="95">
        <f t="shared" si="6"/>
        <v>5373.6579000000002</v>
      </c>
      <c r="O16" s="201">
        <f t="shared" si="9"/>
        <v>0</v>
      </c>
      <c r="P16" s="93">
        <f t="shared" si="0"/>
        <v>6</v>
      </c>
      <c r="Q16" s="85">
        <f>VLOOKUP(B16,'Z21'!$B$2:$O$418,14,0)</f>
        <v>2787.2520000000004</v>
      </c>
      <c r="R16" s="204">
        <f t="shared" si="7"/>
        <v>16723.512000000002</v>
      </c>
      <c r="S16" s="95">
        <f t="shared" si="8"/>
        <v>16723.512000000002</v>
      </c>
    </row>
    <row r="17" spans="1:19" ht="45.75" customHeight="1" x14ac:dyDescent="0.25">
      <c r="A17" s="88">
        <v>46</v>
      </c>
      <c r="B17" s="89" t="s">
        <v>57</v>
      </c>
      <c r="C17" s="90" t="s">
        <v>272</v>
      </c>
      <c r="D17" s="89" t="s">
        <v>248</v>
      </c>
      <c r="E17" s="91">
        <v>25</v>
      </c>
      <c r="F17" s="136">
        <v>0</v>
      </c>
      <c r="G17" s="93">
        <f t="shared" si="1"/>
        <v>-25</v>
      </c>
      <c r="H17" s="94">
        <f t="shared" si="2"/>
        <v>6.25</v>
      </c>
      <c r="I17" s="93">
        <f t="shared" si="3"/>
        <v>31.25</v>
      </c>
      <c r="J17" s="202"/>
      <c r="K17" s="85">
        <f>VLOOKUP(B17,'Z21'!$B$2:$M$418,12,0)</f>
        <v>29520.488000000001</v>
      </c>
      <c r="L17" s="95">
        <f t="shared" si="4"/>
        <v>0</v>
      </c>
      <c r="M17" s="85">
        <f t="shared" si="5"/>
        <v>2952.0488000000005</v>
      </c>
      <c r="N17" s="95">
        <f t="shared" si="6"/>
        <v>26568.439200000001</v>
      </c>
      <c r="O17" s="201">
        <f t="shared" si="9"/>
        <v>0</v>
      </c>
      <c r="P17" s="93">
        <f t="shared" si="0"/>
        <v>0</v>
      </c>
      <c r="Q17" s="85">
        <f>VLOOKUP(B17,'Z21'!$B$2:$O$418,14,0)</f>
        <v>7739.5640000000021</v>
      </c>
      <c r="R17" s="204">
        <f t="shared" si="7"/>
        <v>0</v>
      </c>
      <c r="S17" s="95">
        <f t="shared" si="8"/>
        <v>0</v>
      </c>
    </row>
    <row r="18" spans="1:19" ht="45.75" customHeight="1" x14ac:dyDescent="0.25">
      <c r="A18" s="88">
        <v>50</v>
      </c>
      <c r="B18" s="89" t="s">
        <v>58</v>
      </c>
      <c r="C18" s="90" t="s">
        <v>273</v>
      </c>
      <c r="D18" s="89" t="s">
        <v>248</v>
      </c>
      <c r="E18" s="91">
        <v>25</v>
      </c>
      <c r="F18" s="136">
        <v>0</v>
      </c>
      <c r="G18" s="93">
        <f t="shared" si="1"/>
        <v>-25</v>
      </c>
      <c r="H18" s="94">
        <f t="shared" si="2"/>
        <v>6.25</v>
      </c>
      <c r="I18" s="93">
        <f t="shared" si="3"/>
        <v>31.25</v>
      </c>
      <c r="J18" s="202"/>
      <c r="K18" s="85">
        <f>VLOOKUP(B18,'Z21'!$B$2:$M$418,12,0)</f>
        <v>53513.767</v>
      </c>
      <c r="L18" s="95">
        <f t="shared" si="4"/>
        <v>0</v>
      </c>
      <c r="M18" s="85">
        <f t="shared" si="5"/>
        <v>5351.3767000000007</v>
      </c>
      <c r="N18" s="95">
        <f t="shared" si="6"/>
        <v>48162.390299999999</v>
      </c>
      <c r="O18" s="201">
        <f t="shared" si="9"/>
        <v>0</v>
      </c>
      <c r="P18" s="93">
        <f t="shared" si="0"/>
        <v>0</v>
      </c>
      <c r="Q18" s="85">
        <f>VLOOKUP(B18,'Z21'!$B$2:$O$418,14,0)</f>
        <v>38567.495999999999</v>
      </c>
      <c r="R18" s="204">
        <f t="shared" si="7"/>
        <v>0</v>
      </c>
      <c r="S18" s="95">
        <f t="shared" si="8"/>
        <v>0</v>
      </c>
    </row>
    <row r="19" spans="1:19" ht="45.75" customHeight="1" x14ac:dyDescent="0.25">
      <c r="A19" s="88">
        <v>51</v>
      </c>
      <c r="B19" s="89" t="s">
        <v>59</v>
      </c>
      <c r="C19" s="90" t="s">
        <v>274</v>
      </c>
      <c r="D19" s="89" t="s">
        <v>275</v>
      </c>
      <c r="E19" s="91">
        <v>25</v>
      </c>
      <c r="F19" s="136">
        <v>0</v>
      </c>
      <c r="G19" s="93">
        <f t="shared" si="1"/>
        <v>-25</v>
      </c>
      <c r="H19" s="94">
        <f t="shared" si="2"/>
        <v>6.25</v>
      </c>
      <c r="I19" s="93">
        <f t="shared" si="3"/>
        <v>31.25</v>
      </c>
      <c r="J19" s="202"/>
      <c r="K19" s="85">
        <f>VLOOKUP(B19,'Z21'!$B$2:$M$418,12,0)</f>
        <v>24987.525000000001</v>
      </c>
      <c r="L19" s="95">
        <f t="shared" si="4"/>
        <v>0</v>
      </c>
      <c r="M19" s="85">
        <f t="shared" si="5"/>
        <v>2498.7525000000005</v>
      </c>
      <c r="N19" s="95">
        <f t="shared" si="6"/>
        <v>22488.772499999999</v>
      </c>
      <c r="O19" s="201">
        <f t="shared" si="9"/>
        <v>0</v>
      </c>
      <c r="P19" s="93">
        <f t="shared" si="0"/>
        <v>0</v>
      </c>
      <c r="Q19" s="85">
        <f>VLOOKUP(B19,'Z21'!$B$2:$O$418,14,0)</f>
        <v>7739.5640000000021</v>
      </c>
      <c r="R19" s="204">
        <f t="shared" si="7"/>
        <v>0</v>
      </c>
      <c r="S19" s="95">
        <f t="shared" si="8"/>
        <v>0</v>
      </c>
    </row>
    <row r="20" spans="1:19" ht="45.75" customHeight="1" x14ac:dyDescent="0.25">
      <c r="A20" s="88">
        <v>52</v>
      </c>
      <c r="B20" s="89" t="s">
        <v>60</v>
      </c>
      <c r="C20" s="90" t="s">
        <v>276</v>
      </c>
      <c r="D20" s="89" t="s">
        <v>248</v>
      </c>
      <c r="E20" s="91">
        <v>96</v>
      </c>
      <c r="F20" s="136">
        <v>10</v>
      </c>
      <c r="G20" s="93">
        <f t="shared" si="1"/>
        <v>-86</v>
      </c>
      <c r="H20" s="94">
        <f t="shared" si="2"/>
        <v>24</v>
      </c>
      <c r="I20" s="93">
        <f t="shared" si="3"/>
        <v>120</v>
      </c>
      <c r="J20" s="202"/>
      <c r="K20" s="85">
        <f>VLOOKUP(B20,'Z21'!$B$2:$M$418,12,0)</f>
        <v>12438.584999999999</v>
      </c>
      <c r="L20" s="95">
        <f t="shared" si="4"/>
        <v>0</v>
      </c>
      <c r="M20" s="85">
        <f t="shared" si="5"/>
        <v>1243.8585</v>
      </c>
      <c r="N20" s="95">
        <f t="shared" si="6"/>
        <v>11194.726499999999</v>
      </c>
      <c r="O20" s="201">
        <f t="shared" si="9"/>
        <v>0</v>
      </c>
      <c r="P20" s="93">
        <f t="shared" si="0"/>
        <v>10</v>
      </c>
      <c r="Q20" s="85">
        <f>VLOOKUP(B20,'Z21'!$B$2:$O$418,14,0)</f>
        <v>6412.1509999999998</v>
      </c>
      <c r="R20" s="204">
        <f t="shared" si="7"/>
        <v>64121.509999999995</v>
      </c>
      <c r="S20" s="95">
        <f t="shared" si="8"/>
        <v>64121.509999999995</v>
      </c>
    </row>
    <row r="21" spans="1:19" ht="45.75" customHeight="1" x14ac:dyDescent="0.25">
      <c r="A21" s="88">
        <v>54</v>
      </c>
      <c r="B21" s="89" t="s">
        <v>61</v>
      </c>
      <c r="C21" s="90" t="s">
        <v>277</v>
      </c>
      <c r="D21" s="89" t="s">
        <v>275</v>
      </c>
      <c r="E21" s="91">
        <v>96</v>
      </c>
      <c r="F21" s="136">
        <v>42</v>
      </c>
      <c r="G21" s="93">
        <f t="shared" si="1"/>
        <v>-54</v>
      </c>
      <c r="H21" s="94">
        <f t="shared" si="2"/>
        <v>24</v>
      </c>
      <c r="I21" s="93">
        <f t="shared" si="3"/>
        <v>120</v>
      </c>
      <c r="J21" s="202"/>
      <c r="K21" s="85">
        <f>VLOOKUP(B21,'Z21'!$B$2:$M$418,12,0)</f>
        <v>11277.23</v>
      </c>
      <c r="L21" s="95">
        <f t="shared" si="4"/>
        <v>0</v>
      </c>
      <c r="M21" s="85">
        <f t="shared" si="5"/>
        <v>1127.723</v>
      </c>
      <c r="N21" s="95">
        <f t="shared" si="6"/>
        <v>10149.507</v>
      </c>
      <c r="O21" s="201">
        <f t="shared" si="9"/>
        <v>0</v>
      </c>
      <c r="P21" s="93">
        <f t="shared" si="0"/>
        <v>42</v>
      </c>
      <c r="Q21" s="85">
        <f>VLOOKUP(B21,'Z21'!$B$2:$O$418,14,0)</f>
        <v>5359.049</v>
      </c>
      <c r="R21" s="204">
        <f t="shared" si="7"/>
        <v>225080.05799999999</v>
      </c>
      <c r="S21" s="95">
        <f t="shared" si="8"/>
        <v>225080.05799999999</v>
      </c>
    </row>
    <row r="22" spans="1:19" ht="45.75" customHeight="1" x14ac:dyDescent="0.25">
      <c r="A22" s="88">
        <v>57</v>
      </c>
      <c r="B22" s="89" t="s">
        <v>62</v>
      </c>
      <c r="C22" s="90" t="s">
        <v>278</v>
      </c>
      <c r="D22" s="89" t="s">
        <v>248</v>
      </c>
      <c r="E22" s="91">
        <v>25</v>
      </c>
      <c r="F22" s="136">
        <v>51</v>
      </c>
      <c r="G22" s="93">
        <f t="shared" si="1"/>
        <v>26</v>
      </c>
      <c r="H22" s="94">
        <f t="shared" si="2"/>
        <v>6.25</v>
      </c>
      <c r="I22" s="93">
        <f t="shared" si="3"/>
        <v>31.25</v>
      </c>
      <c r="J22" s="202">
        <f>F22-I22</f>
        <v>19.75</v>
      </c>
      <c r="K22" s="85">
        <f>VLOOKUP(B22,'Z21'!$B$2:$M$418,12,0)</f>
        <v>30515.785</v>
      </c>
      <c r="L22" s="95">
        <f t="shared" si="4"/>
        <v>602686.75375000003</v>
      </c>
      <c r="M22" s="85">
        <f t="shared" si="5"/>
        <v>3051.5785000000001</v>
      </c>
      <c r="N22" s="95">
        <f t="shared" si="6"/>
        <v>27464.2065</v>
      </c>
      <c r="O22" s="201">
        <f t="shared" si="9"/>
        <v>542418.07837500004</v>
      </c>
      <c r="P22" s="93">
        <f t="shared" si="0"/>
        <v>31.25</v>
      </c>
      <c r="Q22" s="85">
        <f>VLOOKUP(B22,'Z21'!$B$2:$O$418,14,0)</f>
        <v>12823.251000000004</v>
      </c>
      <c r="R22" s="204">
        <f t="shared" si="7"/>
        <v>400726.59375000012</v>
      </c>
      <c r="S22" s="95">
        <f t="shared" si="8"/>
        <v>943144.67212500016</v>
      </c>
    </row>
    <row r="23" spans="1:19" ht="45.75" customHeight="1" x14ac:dyDescent="0.25">
      <c r="A23" s="88">
        <v>59</v>
      </c>
      <c r="B23" s="89" t="s">
        <v>126</v>
      </c>
      <c r="C23" s="90" t="s">
        <v>279</v>
      </c>
      <c r="D23" s="89" t="s">
        <v>280</v>
      </c>
      <c r="E23" s="91">
        <v>4</v>
      </c>
      <c r="F23" s="136">
        <v>0</v>
      </c>
      <c r="G23" s="93">
        <f t="shared" si="1"/>
        <v>-4</v>
      </c>
      <c r="H23" s="94">
        <f t="shared" si="2"/>
        <v>1</v>
      </c>
      <c r="I23" s="93">
        <f t="shared" si="3"/>
        <v>5</v>
      </c>
      <c r="J23" s="202"/>
      <c r="K23" s="85">
        <f>VLOOKUP(B23,'Z21'!$B$2:$M$418,12,0)</f>
        <v>15479.128000000001</v>
      </c>
      <c r="L23" s="95">
        <f t="shared" si="4"/>
        <v>0</v>
      </c>
      <c r="M23" s="85">
        <f t="shared" si="5"/>
        <v>1547.9128000000001</v>
      </c>
      <c r="N23" s="95">
        <f t="shared" si="6"/>
        <v>13931.215200000001</v>
      </c>
      <c r="O23" s="201">
        <f t="shared" si="9"/>
        <v>0</v>
      </c>
      <c r="P23" s="93">
        <f t="shared" si="0"/>
        <v>0</v>
      </c>
      <c r="Q23" s="85">
        <f>VLOOKUP(B23,'Z21'!$B$2:$O$418,14,0)</f>
        <v>5528.260000000002</v>
      </c>
      <c r="R23" s="204">
        <f t="shared" si="7"/>
        <v>0</v>
      </c>
      <c r="S23" s="95">
        <f t="shared" si="8"/>
        <v>0</v>
      </c>
    </row>
    <row r="24" spans="1:19" ht="45.75" customHeight="1" x14ac:dyDescent="0.25">
      <c r="A24" s="88">
        <v>62</v>
      </c>
      <c r="B24" s="89" t="s">
        <v>63</v>
      </c>
      <c r="C24" s="90" t="s">
        <v>281</v>
      </c>
      <c r="D24" s="89" t="s">
        <v>267</v>
      </c>
      <c r="E24" s="91">
        <v>25</v>
      </c>
      <c r="F24" s="136">
        <v>150</v>
      </c>
      <c r="G24" s="93">
        <f t="shared" si="1"/>
        <v>125</v>
      </c>
      <c r="H24" s="94">
        <f t="shared" si="2"/>
        <v>6.25</v>
      </c>
      <c r="I24" s="93">
        <f t="shared" si="3"/>
        <v>31.25</v>
      </c>
      <c r="J24" s="202">
        <f>F24-I24</f>
        <v>118.75</v>
      </c>
      <c r="K24" s="85">
        <f>VLOOKUP(B24,'Z21'!$B$2:$M$418,12,0)</f>
        <v>11222.578</v>
      </c>
      <c r="L24" s="95">
        <f t="shared" si="4"/>
        <v>1332681.1375</v>
      </c>
      <c r="M24" s="85">
        <f t="shared" si="5"/>
        <v>1122.2578000000001</v>
      </c>
      <c r="N24" s="95">
        <f t="shared" si="6"/>
        <v>10100.3202</v>
      </c>
      <c r="O24" s="201">
        <f t="shared" si="9"/>
        <v>1199413.0237499999</v>
      </c>
      <c r="P24" s="93">
        <f t="shared" si="0"/>
        <v>31.25</v>
      </c>
      <c r="Q24" s="85">
        <f>VLOOKUP(B24,'Z21'!$B$2:$O$418,14,0)</f>
        <v>5167.7669999999998</v>
      </c>
      <c r="R24" s="204">
        <f t="shared" si="7"/>
        <v>161492.71875</v>
      </c>
      <c r="S24" s="95">
        <f t="shared" si="8"/>
        <v>1360905.7424999999</v>
      </c>
    </row>
    <row r="25" spans="1:19" ht="45.75" customHeight="1" x14ac:dyDescent="0.25">
      <c r="A25" s="88">
        <v>63</v>
      </c>
      <c r="B25" s="89" t="s">
        <v>64</v>
      </c>
      <c r="C25" s="100" t="s">
        <v>282</v>
      </c>
      <c r="D25" s="89" t="s">
        <v>283</v>
      </c>
      <c r="E25" s="91">
        <v>25</v>
      </c>
      <c r="F25" s="136">
        <v>156</v>
      </c>
      <c r="G25" s="93">
        <f t="shared" si="1"/>
        <v>131</v>
      </c>
      <c r="H25" s="94">
        <f t="shared" si="2"/>
        <v>6.25</v>
      </c>
      <c r="I25" s="93">
        <f t="shared" si="3"/>
        <v>31.25</v>
      </c>
      <c r="J25" s="202">
        <f>F25-I25</f>
        <v>124.75</v>
      </c>
      <c r="K25" s="85">
        <f>VLOOKUP(B25,'Z21'!$B$2:$M$418,12,0)</f>
        <v>12714.998</v>
      </c>
      <c r="L25" s="95">
        <f t="shared" si="4"/>
        <v>1586196.0004999998</v>
      </c>
      <c r="M25" s="85">
        <f t="shared" si="5"/>
        <v>1271.4998000000001</v>
      </c>
      <c r="N25" s="95">
        <f t="shared" si="6"/>
        <v>11443.4982</v>
      </c>
      <c r="O25" s="201">
        <f t="shared" si="9"/>
        <v>1427576.4004500001</v>
      </c>
      <c r="P25" s="93">
        <f t="shared" si="0"/>
        <v>31.25</v>
      </c>
      <c r="Q25" s="85">
        <f>VLOOKUP(B25,'Z21'!$B$2:$O$418,14,0)</f>
        <v>8292.39</v>
      </c>
      <c r="R25" s="204">
        <f t="shared" si="7"/>
        <v>259137.18749999997</v>
      </c>
      <c r="S25" s="95">
        <f t="shared" si="8"/>
        <v>1686713.5879500001</v>
      </c>
    </row>
    <row r="26" spans="1:19" ht="45.75" customHeight="1" x14ac:dyDescent="0.25">
      <c r="A26" s="88">
        <v>64</v>
      </c>
      <c r="B26" s="89" t="s">
        <v>65</v>
      </c>
      <c r="C26" s="100" t="s">
        <v>284</v>
      </c>
      <c r="D26" s="89" t="s">
        <v>285</v>
      </c>
      <c r="E26" s="91">
        <v>25</v>
      </c>
      <c r="F26" s="136">
        <v>17</v>
      </c>
      <c r="G26" s="93">
        <f t="shared" si="1"/>
        <v>-8</v>
      </c>
      <c r="H26" s="94">
        <f t="shared" si="2"/>
        <v>6.25</v>
      </c>
      <c r="I26" s="93">
        <f t="shared" si="3"/>
        <v>31.25</v>
      </c>
      <c r="J26" s="202"/>
      <c r="K26" s="85">
        <f>VLOOKUP(B26,'Z21'!$B$2:$M$418,12,0)</f>
        <v>22665.866000000002</v>
      </c>
      <c r="L26" s="95">
        <f t="shared" si="4"/>
        <v>0</v>
      </c>
      <c r="M26" s="85">
        <f t="shared" si="5"/>
        <v>2266.5866000000001</v>
      </c>
      <c r="N26" s="95">
        <f t="shared" si="6"/>
        <v>20399.279400000003</v>
      </c>
      <c r="O26" s="201">
        <f t="shared" si="9"/>
        <v>0</v>
      </c>
      <c r="P26" s="93">
        <f t="shared" si="0"/>
        <v>17</v>
      </c>
      <c r="Q26" s="85">
        <f>VLOOKUP(B26,'Z21'!$B$2:$O$418,14,0)</f>
        <v>13820.650000000001</v>
      </c>
      <c r="R26" s="204">
        <f t="shared" si="7"/>
        <v>234951.05000000002</v>
      </c>
      <c r="S26" s="95">
        <f t="shared" si="8"/>
        <v>234951.05000000002</v>
      </c>
    </row>
    <row r="27" spans="1:19" ht="45.75" customHeight="1" x14ac:dyDescent="0.25">
      <c r="A27" s="88">
        <v>65</v>
      </c>
      <c r="B27" s="89" t="s">
        <v>66</v>
      </c>
      <c r="C27" s="100" t="s">
        <v>286</v>
      </c>
      <c r="D27" s="89" t="s">
        <v>285</v>
      </c>
      <c r="E27" s="91">
        <v>25</v>
      </c>
      <c r="F27" s="136">
        <v>45</v>
      </c>
      <c r="G27" s="93">
        <f t="shared" si="1"/>
        <v>20</v>
      </c>
      <c r="H27" s="94">
        <f t="shared" si="2"/>
        <v>6.25</v>
      </c>
      <c r="I27" s="93">
        <f t="shared" si="3"/>
        <v>31.25</v>
      </c>
      <c r="J27" s="202">
        <f t="shared" ref="J27:J36" si="10">F27-I27</f>
        <v>13.75</v>
      </c>
      <c r="K27" s="85">
        <f>VLOOKUP(B27,'Z21'!$B$2:$M$418,12,0)</f>
        <v>23661.163</v>
      </c>
      <c r="L27" s="95">
        <f t="shared" si="4"/>
        <v>325340.99125000002</v>
      </c>
      <c r="M27" s="85">
        <f t="shared" si="5"/>
        <v>2366.1163000000001</v>
      </c>
      <c r="N27" s="95">
        <f t="shared" si="6"/>
        <v>21295.046699999999</v>
      </c>
      <c r="O27" s="201">
        <f t="shared" si="9"/>
        <v>292806.89212500001</v>
      </c>
      <c r="P27" s="93">
        <f t="shared" si="0"/>
        <v>31.25</v>
      </c>
      <c r="Q27" s="85">
        <f>VLOOKUP(B27,'Z21'!$B$2:$O$418,14,0)</f>
        <v>13820.650000000001</v>
      </c>
      <c r="R27" s="204">
        <f t="shared" si="7"/>
        <v>431895.31250000006</v>
      </c>
      <c r="S27" s="95">
        <f t="shared" si="8"/>
        <v>724702.20462500001</v>
      </c>
    </row>
    <row r="28" spans="1:19" ht="45.75" customHeight="1" x14ac:dyDescent="0.25">
      <c r="A28" s="88">
        <v>66</v>
      </c>
      <c r="B28" s="89" t="s">
        <v>67</v>
      </c>
      <c r="C28" s="90" t="s">
        <v>287</v>
      </c>
      <c r="D28" s="89" t="s">
        <v>288</v>
      </c>
      <c r="E28" s="91">
        <v>25</v>
      </c>
      <c r="F28" s="136">
        <v>161</v>
      </c>
      <c r="G28" s="93">
        <f t="shared" si="1"/>
        <v>136</v>
      </c>
      <c r="H28" s="94">
        <f t="shared" si="2"/>
        <v>6.25</v>
      </c>
      <c r="I28" s="93">
        <f t="shared" si="3"/>
        <v>31.25</v>
      </c>
      <c r="J28" s="202">
        <f t="shared" si="10"/>
        <v>129.75</v>
      </c>
      <c r="K28" s="85">
        <f>VLOOKUP(B28,'Z21'!$B$2:$M$418,12,0)</f>
        <v>4643.3180000000002</v>
      </c>
      <c r="L28" s="95">
        <f t="shared" si="4"/>
        <v>602470.51049999997</v>
      </c>
      <c r="M28" s="85">
        <f t="shared" si="5"/>
        <v>464.33180000000004</v>
      </c>
      <c r="N28" s="95">
        <f t="shared" si="6"/>
        <v>4178.9862000000003</v>
      </c>
      <c r="O28" s="201">
        <f t="shared" si="9"/>
        <v>542223.45945000008</v>
      </c>
      <c r="P28" s="93">
        <f t="shared" si="0"/>
        <v>31.25</v>
      </c>
      <c r="Q28" s="85">
        <f>VLOOKUP(B28,'Z21'!$B$2:$O$418,14,0)</f>
        <v>2887.0970000000002</v>
      </c>
      <c r="R28" s="204">
        <f t="shared" si="7"/>
        <v>90221.78125</v>
      </c>
      <c r="S28" s="95">
        <f t="shared" si="8"/>
        <v>632445.24070000008</v>
      </c>
    </row>
    <row r="29" spans="1:19" ht="45.75" customHeight="1" x14ac:dyDescent="0.25">
      <c r="A29" s="88">
        <v>71</v>
      </c>
      <c r="B29" s="89" t="s">
        <v>68</v>
      </c>
      <c r="C29" s="90" t="s">
        <v>289</v>
      </c>
      <c r="D29" s="89" t="s">
        <v>288</v>
      </c>
      <c r="E29" s="91">
        <v>25</v>
      </c>
      <c r="F29" s="136">
        <v>167</v>
      </c>
      <c r="G29" s="93">
        <f t="shared" si="1"/>
        <v>142</v>
      </c>
      <c r="H29" s="94">
        <f t="shared" si="2"/>
        <v>6.25</v>
      </c>
      <c r="I29" s="93">
        <f t="shared" si="3"/>
        <v>31.25</v>
      </c>
      <c r="J29" s="202">
        <f t="shared" si="10"/>
        <v>135.75</v>
      </c>
      <c r="K29" s="85">
        <f>VLOOKUP(B29,'Z21'!$B$2:$M$418,12,0)</f>
        <v>8845.2160000000003</v>
      </c>
      <c r="L29" s="95">
        <f t="shared" si="4"/>
        <v>1200738.0720000002</v>
      </c>
      <c r="M29" s="85">
        <f t="shared" si="5"/>
        <v>884.52160000000003</v>
      </c>
      <c r="N29" s="95">
        <f t="shared" si="6"/>
        <v>7960.6944000000003</v>
      </c>
      <c r="O29" s="201">
        <f t="shared" si="9"/>
        <v>1080664.2648</v>
      </c>
      <c r="P29" s="93">
        <f t="shared" si="0"/>
        <v>31.25</v>
      </c>
      <c r="Q29" s="85">
        <f>VLOOKUP(B29,'Z21'!$B$2:$O$418,14,0)</f>
        <v>5196.1440000000002</v>
      </c>
      <c r="R29" s="204">
        <f t="shared" si="7"/>
        <v>162379.5</v>
      </c>
      <c r="S29" s="95">
        <f t="shared" si="8"/>
        <v>1243043.7648</v>
      </c>
    </row>
    <row r="30" spans="1:19" ht="45.75" customHeight="1" x14ac:dyDescent="0.25">
      <c r="A30" s="88">
        <v>72</v>
      </c>
      <c r="B30" s="89" t="s">
        <v>69</v>
      </c>
      <c r="C30" s="90" t="s">
        <v>290</v>
      </c>
      <c r="D30" s="89" t="s">
        <v>288</v>
      </c>
      <c r="E30" s="91">
        <v>25</v>
      </c>
      <c r="F30" s="136">
        <v>172</v>
      </c>
      <c r="G30" s="93">
        <f t="shared" si="1"/>
        <v>147</v>
      </c>
      <c r="H30" s="94">
        <f t="shared" si="2"/>
        <v>6.25</v>
      </c>
      <c r="I30" s="93">
        <f t="shared" si="3"/>
        <v>31.25</v>
      </c>
      <c r="J30" s="202">
        <f t="shared" si="10"/>
        <v>140.75</v>
      </c>
      <c r="K30" s="85">
        <f>VLOOKUP(B30,'Z21'!$B$2:$M$418,12,0)</f>
        <v>8734.8610000000008</v>
      </c>
      <c r="L30" s="95">
        <f t="shared" si="4"/>
        <v>1229431.6857500002</v>
      </c>
      <c r="M30" s="85">
        <f t="shared" si="5"/>
        <v>873.48610000000008</v>
      </c>
      <c r="N30" s="95">
        <f t="shared" si="6"/>
        <v>7861.3749000000007</v>
      </c>
      <c r="O30" s="201">
        <f t="shared" si="9"/>
        <v>1106488.5171750002</v>
      </c>
      <c r="P30" s="93">
        <f t="shared" si="0"/>
        <v>31.25</v>
      </c>
      <c r="Q30" s="85">
        <f>VLOOKUP(B30,'Z21'!$B$2:$O$418,14,0)</f>
        <v>5196.1440000000002</v>
      </c>
      <c r="R30" s="204">
        <f t="shared" si="7"/>
        <v>162379.5</v>
      </c>
      <c r="S30" s="95">
        <f t="shared" si="8"/>
        <v>1268868.0171750002</v>
      </c>
    </row>
    <row r="31" spans="1:19" ht="45.75" customHeight="1" x14ac:dyDescent="0.25">
      <c r="A31" s="88">
        <v>73</v>
      </c>
      <c r="B31" s="89" t="s">
        <v>127</v>
      </c>
      <c r="C31" s="90" t="s">
        <v>291</v>
      </c>
      <c r="D31" s="89" t="s">
        <v>288</v>
      </c>
      <c r="E31" s="91">
        <v>25</v>
      </c>
      <c r="F31" s="136">
        <v>86</v>
      </c>
      <c r="G31" s="93">
        <f t="shared" si="1"/>
        <v>61</v>
      </c>
      <c r="H31" s="94">
        <f t="shared" si="2"/>
        <v>6.25</v>
      </c>
      <c r="I31" s="93">
        <f t="shared" si="3"/>
        <v>31.25</v>
      </c>
      <c r="J31" s="202">
        <f t="shared" si="10"/>
        <v>54.75</v>
      </c>
      <c r="K31" s="85">
        <f>VLOOKUP(B31,'Z21'!$B$2:$M$418,12,0)</f>
        <v>23881.873</v>
      </c>
      <c r="L31" s="95">
        <f t="shared" si="4"/>
        <v>1307532.54675</v>
      </c>
      <c r="M31" s="85">
        <f t="shared" si="5"/>
        <v>2388.1873000000001</v>
      </c>
      <c r="N31" s="95">
        <f t="shared" si="6"/>
        <v>21493.685699999998</v>
      </c>
      <c r="O31" s="201">
        <f t="shared" si="9"/>
        <v>1176779.292075</v>
      </c>
      <c r="P31" s="93">
        <f t="shared" si="0"/>
        <v>31.25</v>
      </c>
      <c r="Q31" s="85">
        <f>VLOOKUP(B31,'Z21'!$B$2:$O$418,14,0)</f>
        <v>4975.4340000000011</v>
      </c>
      <c r="R31" s="204">
        <f t="shared" si="7"/>
        <v>155482.31250000003</v>
      </c>
      <c r="S31" s="95">
        <f t="shared" si="8"/>
        <v>1332261.604575</v>
      </c>
    </row>
    <row r="32" spans="1:19" ht="45.75" customHeight="1" x14ac:dyDescent="0.25">
      <c r="A32" s="88">
        <v>74</v>
      </c>
      <c r="B32" s="89" t="s">
        <v>70</v>
      </c>
      <c r="C32" s="90" t="s">
        <v>292</v>
      </c>
      <c r="D32" s="89" t="s">
        <v>293</v>
      </c>
      <c r="E32" s="91">
        <v>25</v>
      </c>
      <c r="F32" s="136">
        <v>128</v>
      </c>
      <c r="G32" s="93">
        <f t="shared" si="1"/>
        <v>103</v>
      </c>
      <c r="H32" s="94">
        <f t="shared" si="2"/>
        <v>6.25</v>
      </c>
      <c r="I32" s="93">
        <f t="shared" si="3"/>
        <v>31.25</v>
      </c>
      <c r="J32" s="202">
        <f t="shared" si="10"/>
        <v>96.75</v>
      </c>
      <c r="K32" s="85">
        <f>VLOOKUP(B32,'Z21'!$B$2:$M$418,12,0)</f>
        <v>7683.8609999999999</v>
      </c>
      <c r="L32" s="95">
        <f t="shared" si="4"/>
        <v>743413.55174999998</v>
      </c>
      <c r="M32" s="85">
        <f t="shared" si="5"/>
        <v>768.38610000000006</v>
      </c>
      <c r="N32" s="95">
        <f t="shared" si="6"/>
        <v>6915.4749000000002</v>
      </c>
      <c r="O32" s="201">
        <f t="shared" si="9"/>
        <v>669072.19657500007</v>
      </c>
      <c r="P32" s="93">
        <f t="shared" si="0"/>
        <v>31.25</v>
      </c>
      <c r="Q32" s="85">
        <f>VLOOKUP(B32,'Z21'!$B$2:$O$418,14,0)</f>
        <v>3261.2529999999997</v>
      </c>
      <c r="R32" s="204">
        <f t="shared" si="7"/>
        <v>101914.15624999999</v>
      </c>
      <c r="S32" s="95">
        <f t="shared" si="8"/>
        <v>770986.35282500007</v>
      </c>
    </row>
    <row r="33" spans="1:19" ht="45.75" customHeight="1" x14ac:dyDescent="0.25">
      <c r="A33" s="88">
        <v>79</v>
      </c>
      <c r="B33" s="101" t="s">
        <v>71</v>
      </c>
      <c r="C33" s="90" t="s">
        <v>294</v>
      </c>
      <c r="D33" s="89" t="s">
        <v>288</v>
      </c>
      <c r="E33" s="91">
        <v>37</v>
      </c>
      <c r="F33" s="136">
        <v>175</v>
      </c>
      <c r="G33" s="93">
        <f t="shared" si="1"/>
        <v>138</v>
      </c>
      <c r="H33" s="94">
        <f t="shared" si="2"/>
        <v>9.25</v>
      </c>
      <c r="I33" s="93">
        <f t="shared" si="3"/>
        <v>46.25</v>
      </c>
      <c r="J33" s="202">
        <f t="shared" si="10"/>
        <v>128.75</v>
      </c>
      <c r="K33" s="85">
        <f>VLOOKUP(B33,'Z21'!$B$2:$M$418,12,0)</f>
        <v>1039.4390000000001</v>
      </c>
      <c r="L33" s="95">
        <f t="shared" si="4"/>
        <v>133827.77125000002</v>
      </c>
      <c r="M33" s="85">
        <f t="shared" si="5"/>
        <v>103.94390000000001</v>
      </c>
      <c r="N33" s="95">
        <f t="shared" si="6"/>
        <v>935.49510000000009</v>
      </c>
      <c r="O33" s="201">
        <f t="shared" si="9"/>
        <v>120444.99412500001</v>
      </c>
      <c r="P33" s="93">
        <f t="shared" si="0"/>
        <v>46.25</v>
      </c>
      <c r="Q33" s="85">
        <f>VLOOKUP(B33,'Z21'!$B$2:$O$418,14,0)</f>
        <v>541.2650000000001</v>
      </c>
      <c r="R33" s="204">
        <f t="shared" si="7"/>
        <v>25033.506250000006</v>
      </c>
      <c r="S33" s="95">
        <f t="shared" si="8"/>
        <v>145478.500375</v>
      </c>
    </row>
    <row r="34" spans="1:19" ht="45.75" customHeight="1" x14ac:dyDescent="0.25">
      <c r="A34" s="88">
        <v>80</v>
      </c>
      <c r="B34" s="89" t="s">
        <v>72</v>
      </c>
      <c r="C34" s="90" t="s">
        <v>295</v>
      </c>
      <c r="D34" s="89" t="s">
        <v>288</v>
      </c>
      <c r="E34" s="91">
        <v>37</v>
      </c>
      <c r="F34" s="136">
        <v>98</v>
      </c>
      <c r="G34" s="93">
        <f t="shared" si="1"/>
        <v>61</v>
      </c>
      <c r="H34" s="94">
        <f t="shared" si="2"/>
        <v>9.25</v>
      </c>
      <c r="I34" s="93">
        <f t="shared" si="3"/>
        <v>46.25</v>
      </c>
      <c r="J34" s="202">
        <f t="shared" si="10"/>
        <v>51.75</v>
      </c>
      <c r="K34" s="85">
        <f>VLOOKUP(B34,'Z21'!$B$2:$M$418,12,0)</f>
        <v>674.74199999999996</v>
      </c>
      <c r="L34" s="95">
        <f t="shared" si="4"/>
        <v>34917.898499999996</v>
      </c>
      <c r="M34" s="85">
        <f t="shared" si="5"/>
        <v>67.474199999999996</v>
      </c>
      <c r="N34" s="95">
        <f t="shared" si="6"/>
        <v>607.26779999999997</v>
      </c>
      <c r="O34" s="201">
        <f t="shared" si="9"/>
        <v>31426.108649999998</v>
      </c>
      <c r="P34" s="93">
        <f t="shared" ref="P34:P65" si="11">F34-J34</f>
        <v>46.25</v>
      </c>
      <c r="Q34" s="85">
        <f>VLOOKUP(B34,'Z21'!$B$2:$O$418,14,0)</f>
        <v>433.01199999999994</v>
      </c>
      <c r="R34" s="204">
        <f t="shared" si="7"/>
        <v>20026.804999999997</v>
      </c>
      <c r="S34" s="95">
        <f t="shared" si="8"/>
        <v>51452.913649999995</v>
      </c>
    </row>
    <row r="35" spans="1:19" ht="45.75" customHeight="1" x14ac:dyDescent="0.25">
      <c r="A35" s="88">
        <v>81</v>
      </c>
      <c r="B35" s="89" t="s">
        <v>73</v>
      </c>
      <c r="C35" s="90" t="s">
        <v>296</v>
      </c>
      <c r="D35" s="89" t="s">
        <v>288</v>
      </c>
      <c r="E35" s="91">
        <v>37</v>
      </c>
      <c r="F35" s="136">
        <v>77</v>
      </c>
      <c r="G35" s="93">
        <f t="shared" si="1"/>
        <v>40</v>
      </c>
      <c r="H35" s="94">
        <f t="shared" si="2"/>
        <v>9.25</v>
      </c>
      <c r="I35" s="93">
        <f t="shared" si="3"/>
        <v>46.25</v>
      </c>
      <c r="J35" s="202">
        <f t="shared" si="10"/>
        <v>30.75</v>
      </c>
      <c r="K35" s="85">
        <f>VLOOKUP(B35,'Z21'!$B$2:$M$418,12,0)</f>
        <v>430.91</v>
      </c>
      <c r="L35" s="95">
        <f t="shared" si="4"/>
        <v>13250.4825</v>
      </c>
      <c r="M35" s="85">
        <f t="shared" si="5"/>
        <v>43.091000000000008</v>
      </c>
      <c r="N35" s="95">
        <f t="shared" si="6"/>
        <v>387.81900000000002</v>
      </c>
      <c r="O35" s="201">
        <f t="shared" si="9"/>
        <v>11925.43425</v>
      </c>
      <c r="P35" s="93">
        <f t="shared" si="11"/>
        <v>46.25</v>
      </c>
      <c r="Q35" s="85">
        <f>VLOOKUP(B35,'Z21'!$B$2:$O$418,14,0)</f>
        <v>211.251</v>
      </c>
      <c r="R35" s="204">
        <f t="shared" si="7"/>
        <v>9770.3587499999994</v>
      </c>
      <c r="S35" s="95">
        <f t="shared" si="8"/>
        <v>21695.792999999998</v>
      </c>
    </row>
    <row r="36" spans="1:19" ht="45.75" customHeight="1" x14ac:dyDescent="0.25">
      <c r="A36" s="88">
        <v>82</v>
      </c>
      <c r="B36" s="89" t="s">
        <v>74</v>
      </c>
      <c r="C36" s="90" t="s">
        <v>297</v>
      </c>
      <c r="D36" s="89" t="s">
        <v>293</v>
      </c>
      <c r="E36" s="91">
        <v>37</v>
      </c>
      <c r="F36" s="136">
        <v>56</v>
      </c>
      <c r="G36" s="93">
        <f t="shared" si="1"/>
        <v>19</v>
      </c>
      <c r="H36" s="94">
        <f t="shared" si="2"/>
        <v>9.25</v>
      </c>
      <c r="I36" s="93">
        <f t="shared" si="3"/>
        <v>46.25</v>
      </c>
      <c r="J36" s="202">
        <f t="shared" si="10"/>
        <v>9.75</v>
      </c>
      <c r="K36" s="85">
        <f>VLOOKUP(B36,'Z21'!$B$2:$M$418,12,0)</f>
        <v>2177.672</v>
      </c>
      <c r="L36" s="95">
        <f t="shared" si="4"/>
        <v>21232.302</v>
      </c>
      <c r="M36" s="85">
        <f t="shared" si="5"/>
        <v>217.7672</v>
      </c>
      <c r="N36" s="95">
        <f t="shared" si="6"/>
        <v>1959.9048</v>
      </c>
      <c r="O36" s="201">
        <f t="shared" si="9"/>
        <v>19109.071800000002</v>
      </c>
      <c r="P36" s="93">
        <f t="shared" si="11"/>
        <v>46.25</v>
      </c>
      <c r="Q36" s="85">
        <f>VLOOKUP(B36,'Z21'!$B$2:$O$418,14,0)</f>
        <v>1003.7049999999999</v>
      </c>
      <c r="R36" s="204">
        <f t="shared" si="7"/>
        <v>46421.356249999997</v>
      </c>
      <c r="S36" s="95">
        <f t="shared" si="8"/>
        <v>65530.428050000002</v>
      </c>
    </row>
    <row r="37" spans="1:19" ht="45.75" customHeight="1" x14ac:dyDescent="0.25">
      <c r="A37" s="88">
        <v>83</v>
      </c>
      <c r="B37" s="89" t="s">
        <v>75</v>
      </c>
      <c r="C37" s="90" t="s">
        <v>298</v>
      </c>
      <c r="D37" s="89" t="s">
        <v>288</v>
      </c>
      <c r="E37" s="91">
        <v>37</v>
      </c>
      <c r="F37" s="136">
        <v>44</v>
      </c>
      <c r="G37" s="93">
        <f t="shared" si="1"/>
        <v>7</v>
      </c>
      <c r="H37" s="94">
        <f t="shared" si="2"/>
        <v>9.25</v>
      </c>
      <c r="I37" s="93">
        <f t="shared" si="3"/>
        <v>46.25</v>
      </c>
      <c r="J37" s="202"/>
      <c r="K37" s="85">
        <f>VLOOKUP(B37,'Z21'!$B$2:$M$418,12,0)</f>
        <v>408.839</v>
      </c>
      <c r="L37" s="95">
        <f t="shared" si="4"/>
        <v>0</v>
      </c>
      <c r="M37" s="85">
        <f t="shared" si="5"/>
        <v>40.883900000000004</v>
      </c>
      <c r="N37" s="95">
        <f t="shared" si="6"/>
        <v>367.95510000000002</v>
      </c>
      <c r="O37" s="201">
        <f t="shared" si="9"/>
        <v>0</v>
      </c>
      <c r="P37" s="93">
        <f t="shared" si="11"/>
        <v>44</v>
      </c>
      <c r="Q37" s="85">
        <f>VLOOKUP(B37,'Z21'!$B$2:$O$418,14,0)</f>
        <v>336.32</v>
      </c>
      <c r="R37" s="204">
        <f t="shared" si="7"/>
        <v>14798.08</v>
      </c>
      <c r="S37" s="95">
        <f t="shared" si="8"/>
        <v>14798.08</v>
      </c>
    </row>
    <row r="38" spans="1:19" ht="45.75" customHeight="1" x14ac:dyDescent="0.25">
      <c r="A38" s="88">
        <v>86</v>
      </c>
      <c r="B38" s="89" t="s">
        <v>299</v>
      </c>
      <c r="C38" s="90" t="s">
        <v>300</v>
      </c>
      <c r="D38" s="89" t="s">
        <v>288</v>
      </c>
      <c r="E38" s="91">
        <v>20</v>
      </c>
      <c r="F38" s="136">
        <v>53</v>
      </c>
      <c r="G38" s="93">
        <f t="shared" si="1"/>
        <v>33</v>
      </c>
      <c r="H38" s="94">
        <f t="shared" si="2"/>
        <v>5</v>
      </c>
      <c r="I38" s="93">
        <f t="shared" si="3"/>
        <v>25</v>
      </c>
      <c r="J38" s="202">
        <f>F38-I38</f>
        <v>28</v>
      </c>
      <c r="K38" s="85">
        <f>VLOOKUP(B38,'Z21'!$B$2:$M$418,12,0)</f>
        <v>4256.55</v>
      </c>
      <c r="L38" s="95">
        <f t="shared" si="4"/>
        <v>119183.40000000001</v>
      </c>
      <c r="M38" s="85">
        <f t="shared" si="5"/>
        <v>425.65500000000003</v>
      </c>
      <c r="N38" s="95">
        <f t="shared" si="6"/>
        <v>3830.895</v>
      </c>
      <c r="O38" s="201">
        <f t="shared" si="9"/>
        <v>107265.06</v>
      </c>
      <c r="P38" s="93">
        <f t="shared" si="11"/>
        <v>25</v>
      </c>
      <c r="Q38" s="85">
        <f>VLOOKUP(B38,'Z21'!$B$2:$O$418,14,0)</f>
        <v>2792.5070000000005</v>
      </c>
      <c r="R38" s="204">
        <f t="shared" si="7"/>
        <v>69812.675000000017</v>
      </c>
      <c r="S38" s="95">
        <f t="shared" si="8"/>
        <v>177077.73500000002</v>
      </c>
    </row>
    <row r="39" spans="1:19" ht="45.75" customHeight="1" x14ac:dyDescent="0.25">
      <c r="A39" s="96">
        <v>87</v>
      </c>
      <c r="B39" s="97" t="s">
        <v>301</v>
      </c>
      <c r="C39" s="98" t="s">
        <v>302</v>
      </c>
      <c r="D39" s="97" t="s">
        <v>288</v>
      </c>
      <c r="E39" s="99">
        <v>25</v>
      </c>
      <c r="F39" s="136">
        <v>37</v>
      </c>
      <c r="G39" s="93">
        <f t="shared" si="1"/>
        <v>12</v>
      </c>
      <c r="H39" s="94">
        <f t="shared" si="2"/>
        <v>6.25</v>
      </c>
      <c r="I39" s="93">
        <f t="shared" si="3"/>
        <v>31.25</v>
      </c>
      <c r="J39" s="202">
        <f>F39-I39</f>
        <v>5.75</v>
      </c>
      <c r="K39" s="85">
        <f>VLOOKUP(B39,'Z21'!$B$2:$M$418,12,0)</f>
        <v>4256.55</v>
      </c>
      <c r="L39" s="95">
        <f t="shared" si="4"/>
        <v>24475.162500000002</v>
      </c>
      <c r="M39" s="85">
        <f t="shared" si="5"/>
        <v>425.65500000000003</v>
      </c>
      <c r="N39" s="95">
        <f t="shared" si="6"/>
        <v>3830.895</v>
      </c>
      <c r="O39" s="201">
        <f t="shared" si="9"/>
        <v>22027.646250000002</v>
      </c>
      <c r="P39" s="93">
        <f t="shared" si="11"/>
        <v>31.25</v>
      </c>
      <c r="Q39" s="85">
        <f>VLOOKUP(B39,'Z21'!$B$2:$O$418,14,0)</f>
        <v>0</v>
      </c>
      <c r="R39" s="204">
        <f t="shared" si="7"/>
        <v>0</v>
      </c>
      <c r="S39" s="95">
        <f t="shared" si="8"/>
        <v>22027.646250000002</v>
      </c>
    </row>
    <row r="40" spans="1:19" ht="45.75" customHeight="1" x14ac:dyDescent="0.25">
      <c r="A40" s="88">
        <v>88</v>
      </c>
      <c r="B40" s="89" t="s">
        <v>76</v>
      </c>
      <c r="C40" s="90" t="s">
        <v>303</v>
      </c>
      <c r="D40" s="89" t="s">
        <v>288</v>
      </c>
      <c r="E40" s="91">
        <v>67</v>
      </c>
      <c r="F40" s="136">
        <v>15</v>
      </c>
      <c r="G40" s="93">
        <f t="shared" si="1"/>
        <v>-52</v>
      </c>
      <c r="H40" s="94">
        <f t="shared" si="2"/>
        <v>16.75</v>
      </c>
      <c r="I40" s="93">
        <f t="shared" si="3"/>
        <v>83.75</v>
      </c>
      <c r="J40" s="202"/>
      <c r="K40" s="85">
        <f>VLOOKUP(B40,'Z21'!$B$2:$M$418,12,0)</f>
        <v>5285.4790000000003</v>
      </c>
      <c r="L40" s="95">
        <f t="shared" si="4"/>
        <v>0</v>
      </c>
      <c r="M40" s="85">
        <f t="shared" si="5"/>
        <v>528.54790000000003</v>
      </c>
      <c r="N40" s="95">
        <f t="shared" si="6"/>
        <v>4756.9310999999998</v>
      </c>
      <c r="O40" s="201">
        <f t="shared" si="9"/>
        <v>0</v>
      </c>
      <c r="P40" s="93">
        <f t="shared" si="11"/>
        <v>15</v>
      </c>
      <c r="Q40" s="85">
        <f>VLOOKUP(B40,'Z21'!$B$2:$O$418,14,0)</f>
        <v>2717.886</v>
      </c>
      <c r="R40" s="204">
        <f t="shared" si="7"/>
        <v>40768.29</v>
      </c>
      <c r="S40" s="95">
        <f t="shared" si="8"/>
        <v>40768.29</v>
      </c>
    </row>
    <row r="41" spans="1:19" ht="45.75" customHeight="1" x14ac:dyDescent="0.25">
      <c r="A41" s="88">
        <v>89</v>
      </c>
      <c r="B41" s="89" t="s">
        <v>128</v>
      </c>
      <c r="C41" s="90" t="s">
        <v>304</v>
      </c>
      <c r="D41" s="89" t="s">
        <v>288</v>
      </c>
      <c r="E41" s="91">
        <v>35</v>
      </c>
      <c r="F41" s="136">
        <v>4</v>
      </c>
      <c r="G41" s="93">
        <f t="shared" si="1"/>
        <v>-31</v>
      </c>
      <c r="H41" s="94">
        <f t="shared" si="2"/>
        <v>8.75</v>
      </c>
      <c r="I41" s="93">
        <f t="shared" si="3"/>
        <v>43.75</v>
      </c>
      <c r="J41" s="202"/>
      <c r="K41" s="85">
        <f>VLOOKUP(B41,'Z21'!$B$2:$M$418,12,0)</f>
        <v>5285.4790000000003</v>
      </c>
      <c r="L41" s="95">
        <f t="shared" si="4"/>
        <v>0</v>
      </c>
      <c r="M41" s="85">
        <f t="shared" si="5"/>
        <v>528.54790000000003</v>
      </c>
      <c r="N41" s="95">
        <f t="shared" si="6"/>
        <v>4756.9310999999998</v>
      </c>
      <c r="O41" s="201">
        <f t="shared" si="9"/>
        <v>0</v>
      </c>
      <c r="P41" s="93">
        <f t="shared" si="11"/>
        <v>4</v>
      </c>
      <c r="Q41" s="85">
        <f>VLOOKUP(B41,'Z21'!$B$2:$O$418,14,0)</f>
        <v>2650.6220000000003</v>
      </c>
      <c r="R41" s="204">
        <f t="shared" si="7"/>
        <v>10602.488000000001</v>
      </c>
      <c r="S41" s="95">
        <f t="shared" si="8"/>
        <v>10602.488000000001</v>
      </c>
    </row>
    <row r="42" spans="1:19" ht="45.75" customHeight="1" x14ac:dyDescent="0.25">
      <c r="A42" s="88">
        <v>91</v>
      </c>
      <c r="B42" s="89" t="s">
        <v>77</v>
      </c>
      <c r="C42" s="90" t="s">
        <v>305</v>
      </c>
      <c r="D42" s="89" t="s">
        <v>288</v>
      </c>
      <c r="E42" s="91">
        <v>25</v>
      </c>
      <c r="F42" s="136">
        <v>39</v>
      </c>
      <c r="G42" s="93">
        <f t="shared" si="1"/>
        <v>14</v>
      </c>
      <c r="H42" s="94">
        <f t="shared" si="2"/>
        <v>6.25</v>
      </c>
      <c r="I42" s="93">
        <f t="shared" si="3"/>
        <v>31.25</v>
      </c>
      <c r="J42" s="202">
        <f>F42-I42</f>
        <v>7.75</v>
      </c>
      <c r="K42" s="85">
        <f>VLOOKUP(B42,'Z21'!$B$2:$M$418,12,0)</f>
        <v>9342.3389999999999</v>
      </c>
      <c r="L42" s="95">
        <f t="shared" si="4"/>
        <v>72403.127250000005</v>
      </c>
      <c r="M42" s="85">
        <f t="shared" si="5"/>
        <v>934.23390000000006</v>
      </c>
      <c r="N42" s="95">
        <f t="shared" si="6"/>
        <v>8408.1051000000007</v>
      </c>
      <c r="O42" s="201">
        <f t="shared" si="9"/>
        <v>65162.814525000009</v>
      </c>
      <c r="P42" s="93">
        <f t="shared" si="11"/>
        <v>31.25</v>
      </c>
      <c r="Q42" s="85">
        <f>VLOOKUP(B42,'Z21'!$B$2:$O$418,14,0)</f>
        <v>4364.8029999999999</v>
      </c>
      <c r="R42" s="204">
        <f t="shared" si="7"/>
        <v>136400.09375</v>
      </c>
      <c r="S42" s="95">
        <f t="shared" si="8"/>
        <v>201562.90827499999</v>
      </c>
    </row>
    <row r="43" spans="1:19" ht="45.75" customHeight="1" x14ac:dyDescent="0.25">
      <c r="A43" s="88">
        <v>92</v>
      </c>
      <c r="B43" s="89" t="s">
        <v>129</v>
      </c>
      <c r="C43" s="90" t="s">
        <v>305</v>
      </c>
      <c r="D43" s="89" t="s">
        <v>288</v>
      </c>
      <c r="E43" s="91">
        <v>20</v>
      </c>
      <c r="F43" s="136">
        <v>41</v>
      </c>
      <c r="G43" s="93">
        <f t="shared" si="1"/>
        <v>21</v>
      </c>
      <c r="H43" s="94">
        <f t="shared" si="2"/>
        <v>5</v>
      </c>
      <c r="I43" s="93">
        <f t="shared" si="3"/>
        <v>25</v>
      </c>
      <c r="J43" s="202">
        <f>F43-I43</f>
        <v>16</v>
      </c>
      <c r="K43" s="85">
        <f>VLOOKUP(B43,'Z21'!$B$2:$M$418,12,0)</f>
        <v>3869.7820000000002</v>
      </c>
      <c r="L43" s="95">
        <f t="shared" si="4"/>
        <v>61916.512000000002</v>
      </c>
      <c r="M43" s="85">
        <f t="shared" si="5"/>
        <v>386.97820000000002</v>
      </c>
      <c r="N43" s="95">
        <f t="shared" si="6"/>
        <v>3482.8038000000001</v>
      </c>
      <c r="O43" s="201">
        <f t="shared" si="9"/>
        <v>55724.860800000002</v>
      </c>
      <c r="P43" s="93">
        <f t="shared" si="11"/>
        <v>25</v>
      </c>
      <c r="Q43" s="85">
        <f>VLOOKUP(B43,'Z21'!$B$2:$O$418,14,0)</f>
        <v>2380.5149999999999</v>
      </c>
      <c r="R43" s="204">
        <f t="shared" si="7"/>
        <v>59512.875</v>
      </c>
      <c r="S43" s="95">
        <f t="shared" si="8"/>
        <v>115237.73579999999</v>
      </c>
    </row>
    <row r="44" spans="1:19" ht="45.75" customHeight="1" x14ac:dyDescent="0.25">
      <c r="A44" s="88">
        <v>94</v>
      </c>
      <c r="B44" s="89" t="s">
        <v>78</v>
      </c>
      <c r="C44" s="90" t="s">
        <v>306</v>
      </c>
      <c r="D44" s="89" t="s">
        <v>288</v>
      </c>
      <c r="E44" s="91">
        <v>41</v>
      </c>
      <c r="F44" s="136">
        <v>14</v>
      </c>
      <c r="G44" s="93">
        <f t="shared" si="1"/>
        <v>-27</v>
      </c>
      <c r="H44" s="94">
        <f t="shared" si="2"/>
        <v>10.25</v>
      </c>
      <c r="I44" s="93">
        <f t="shared" si="3"/>
        <v>51.25</v>
      </c>
      <c r="J44" s="202"/>
      <c r="K44" s="85">
        <f>VLOOKUP(B44,'Z21'!$B$2:$M$418,12,0)</f>
        <v>16474.424999999999</v>
      </c>
      <c r="L44" s="95">
        <f t="shared" si="4"/>
        <v>0</v>
      </c>
      <c r="M44" s="85">
        <f t="shared" si="5"/>
        <v>1647.4425000000001</v>
      </c>
      <c r="N44" s="95">
        <f t="shared" si="6"/>
        <v>14826.982499999998</v>
      </c>
      <c r="O44" s="201">
        <f t="shared" si="9"/>
        <v>0</v>
      </c>
      <c r="P44" s="93">
        <f t="shared" si="11"/>
        <v>14</v>
      </c>
      <c r="Q44" s="85">
        <f>VLOOKUP(B44,'Z21'!$B$2:$O$418,14,0)</f>
        <v>3316.9560000000001</v>
      </c>
      <c r="R44" s="204">
        <f t="shared" si="7"/>
        <v>46437.384000000005</v>
      </c>
      <c r="S44" s="95">
        <f t="shared" si="8"/>
        <v>46437.384000000005</v>
      </c>
    </row>
    <row r="45" spans="1:19" ht="45.75" customHeight="1" x14ac:dyDescent="0.25">
      <c r="A45" s="88">
        <v>95</v>
      </c>
      <c r="B45" s="89" t="s">
        <v>130</v>
      </c>
      <c r="C45" s="90" t="s">
        <v>307</v>
      </c>
      <c r="D45" s="89" t="s">
        <v>288</v>
      </c>
      <c r="E45" s="91">
        <v>22</v>
      </c>
      <c r="F45" s="136">
        <v>12</v>
      </c>
      <c r="G45" s="93">
        <f t="shared" si="1"/>
        <v>-10</v>
      </c>
      <c r="H45" s="94">
        <f t="shared" si="2"/>
        <v>5.5</v>
      </c>
      <c r="I45" s="93">
        <f t="shared" si="3"/>
        <v>27.5</v>
      </c>
      <c r="J45" s="202"/>
      <c r="K45" s="85">
        <f>VLOOKUP(B45,'Z21'!$B$2:$M$418,12,0)</f>
        <v>27862.01</v>
      </c>
      <c r="L45" s="95">
        <f t="shared" si="4"/>
        <v>0</v>
      </c>
      <c r="M45" s="85">
        <f t="shared" si="5"/>
        <v>2786.201</v>
      </c>
      <c r="N45" s="95">
        <f t="shared" si="6"/>
        <v>25075.808999999997</v>
      </c>
      <c r="O45" s="201">
        <f t="shared" si="9"/>
        <v>0</v>
      </c>
      <c r="P45" s="93">
        <f t="shared" si="11"/>
        <v>12</v>
      </c>
      <c r="Q45" s="85">
        <f>VLOOKUP(B45,'Z21'!$B$2:$O$418,14,0)</f>
        <v>11056.52</v>
      </c>
      <c r="R45" s="204">
        <f t="shared" si="7"/>
        <v>132678.24</v>
      </c>
      <c r="S45" s="95">
        <f t="shared" si="8"/>
        <v>132678.24</v>
      </c>
    </row>
    <row r="46" spans="1:19" ht="45.75" customHeight="1" x14ac:dyDescent="0.25">
      <c r="A46" s="88">
        <v>98</v>
      </c>
      <c r="B46" s="89" t="s">
        <v>79</v>
      </c>
      <c r="C46" s="90" t="s">
        <v>308</v>
      </c>
      <c r="D46" s="89" t="s">
        <v>288</v>
      </c>
      <c r="E46" s="91">
        <v>25</v>
      </c>
      <c r="F46" s="136">
        <v>82</v>
      </c>
      <c r="G46" s="93">
        <f t="shared" si="1"/>
        <v>57</v>
      </c>
      <c r="H46" s="94">
        <f t="shared" si="2"/>
        <v>6.25</v>
      </c>
      <c r="I46" s="93">
        <f t="shared" si="3"/>
        <v>31.25</v>
      </c>
      <c r="J46" s="202">
        <f>F46-I46</f>
        <v>50.75</v>
      </c>
      <c r="K46" s="85">
        <f>VLOOKUP(B46,'Z21'!$B$2:$M$418,12,0)</f>
        <v>10559.397000000001</v>
      </c>
      <c r="L46" s="95">
        <f t="shared" si="4"/>
        <v>535889.39775</v>
      </c>
      <c r="M46" s="85">
        <f t="shared" si="5"/>
        <v>1055.9397000000001</v>
      </c>
      <c r="N46" s="95">
        <f t="shared" si="6"/>
        <v>9503.4573</v>
      </c>
      <c r="O46" s="201">
        <f t="shared" si="9"/>
        <v>482300.45797500003</v>
      </c>
      <c r="P46" s="93">
        <f t="shared" si="11"/>
        <v>31.25</v>
      </c>
      <c r="Q46" s="85">
        <f>VLOOKUP(B46,'Z21'!$B$2:$O$418,14,0)</f>
        <v>6633.9120000000003</v>
      </c>
      <c r="R46" s="204">
        <f t="shared" si="7"/>
        <v>207309.75</v>
      </c>
      <c r="S46" s="95">
        <f t="shared" si="8"/>
        <v>689610.20797500003</v>
      </c>
    </row>
    <row r="47" spans="1:19" ht="45.75" customHeight="1" x14ac:dyDescent="0.25">
      <c r="A47" s="88">
        <v>100</v>
      </c>
      <c r="B47" s="89" t="s">
        <v>80</v>
      </c>
      <c r="C47" s="90" t="s">
        <v>309</v>
      </c>
      <c r="D47" s="89" t="s">
        <v>288</v>
      </c>
      <c r="E47" s="91">
        <v>59</v>
      </c>
      <c r="F47" s="136">
        <v>39</v>
      </c>
      <c r="G47" s="93">
        <f t="shared" si="1"/>
        <v>-20</v>
      </c>
      <c r="H47" s="94">
        <f t="shared" si="2"/>
        <v>14.75</v>
      </c>
      <c r="I47" s="93">
        <f t="shared" si="3"/>
        <v>73.75</v>
      </c>
      <c r="J47" s="202"/>
      <c r="K47" s="85">
        <f>VLOOKUP(B47,'Z21'!$B$2:$M$418,12,0)</f>
        <v>9342.3389999999999</v>
      </c>
      <c r="L47" s="95">
        <f t="shared" si="4"/>
        <v>0</v>
      </c>
      <c r="M47" s="85">
        <f t="shared" si="5"/>
        <v>934.23390000000006</v>
      </c>
      <c r="N47" s="95">
        <f t="shared" si="6"/>
        <v>8408.1051000000007</v>
      </c>
      <c r="O47" s="201">
        <f t="shared" si="9"/>
        <v>0</v>
      </c>
      <c r="P47" s="93">
        <f t="shared" si="11"/>
        <v>39</v>
      </c>
      <c r="Q47" s="85">
        <f>VLOOKUP(B47,'Z21'!$B$2:$O$418,14,0)</f>
        <v>4364.8029999999999</v>
      </c>
      <c r="R47" s="204">
        <f t="shared" si="7"/>
        <v>170227.31699999998</v>
      </c>
      <c r="S47" s="95">
        <f t="shared" si="8"/>
        <v>170227.31699999998</v>
      </c>
    </row>
    <row r="48" spans="1:19" ht="45.75" customHeight="1" x14ac:dyDescent="0.25">
      <c r="A48" s="88">
        <v>102</v>
      </c>
      <c r="B48" s="89" t="s">
        <v>81</v>
      </c>
      <c r="C48" s="90" t="s">
        <v>310</v>
      </c>
      <c r="D48" s="89" t="s">
        <v>288</v>
      </c>
      <c r="E48" s="91">
        <v>25</v>
      </c>
      <c r="F48" s="136">
        <v>39</v>
      </c>
      <c r="G48" s="93">
        <f t="shared" si="1"/>
        <v>14</v>
      </c>
      <c r="H48" s="94">
        <f t="shared" si="2"/>
        <v>6.25</v>
      </c>
      <c r="I48" s="93">
        <f t="shared" si="3"/>
        <v>31.25</v>
      </c>
      <c r="J48" s="202">
        <f>F48-I48</f>
        <v>7.75</v>
      </c>
      <c r="K48" s="85">
        <f>VLOOKUP(B48,'Z21'!$B$2:$M$418,12,0)</f>
        <v>6025.3829999999998</v>
      </c>
      <c r="L48" s="95">
        <f t="shared" si="4"/>
        <v>46696.718249999998</v>
      </c>
      <c r="M48" s="85">
        <f t="shared" si="5"/>
        <v>602.53830000000005</v>
      </c>
      <c r="N48" s="95">
        <f t="shared" si="6"/>
        <v>5422.8446999999996</v>
      </c>
      <c r="O48" s="201">
        <f t="shared" si="9"/>
        <v>42027.046425</v>
      </c>
      <c r="P48" s="93">
        <f t="shared" si="11"/>
        <v>31.25</v>
      </c>
      <c r="Q48" s="85">
        <f>VLOOKUP(B48,'Z21'!$B$2:$O$418,14,0)</f>
        <v>3811.9770000000003</v>
      </c>
      <c r="R48" s="204">
        <f t="shared" si="7"/>
        <v>119124.28125000001</v>
      </c>
      <c r="S48" s="95">
        <f t="shared" si="8"/>
        <v>161151.32767500001</v>
      </c>
    </row>
    <row r="49" spans="1:19" ht="45.75" customHeight="1" x14ac:dyDescent="0.25">
      <c r="A49" s="88">
        <v>103</v>
      </c>
      <c r="B49" s="89" t="s">
        <v>82</v>
      </c>
      <c r="C49" s="90" t="s">
        <v>311</v>
      </c>
      <c r="D49" s="89" t="s">
        <v>288</v>
      </c>
      <c r="E49" s="91">
        <v>56</v>
      </c>
      <c r="F49" s="136">
        <v>7</v>
      </c>
      <c r="G49" s="93">
        <f t="shared" si="1"/>
        <v>-49</v>
      </c>
      <c r="H49" s="94">
        <f t="shared" si="2"/>
        <v>14</v>
      </c>
      <c r="I49" s="93">
        <f t="shared" si="3"/>
        <v>70</v>
      </c>
      <c r="J49" s="202"/>
      <c r="K49" s="85">
        <f>VLOOKUP(B49,'Z21'!$B$2:$M$418,12,0)</f>
        <v>18022.547999999999</v>
      </c>
      <c r="L49" s="95">
        <f t="shared" si="4"/>
        <v>0</v>
      </c>
      <c r="M49" s="85">
        <f t="shared" si="5"/>
        <v>1802.2547999999999</v>
      </c>
      <c r="N49" s="95">
        <f t="shared" si="6"/>
        <v>16220.293199999998</v>
      </c>
      <c r="O49" s="201">
        <f t="shared" si="9"/>
        <v>0</v>
      </c>
      <c r="P49" s="93">
        <f t="shared" si="11"/>
        <v>7</v>
      </c>
      <c r="Q49" s="85">
        <f>VLOOKUP(B49,'Z21'!$B$2:$O$418,14,0)</f>
        <v>18022.547999999999</v>
      </c>
      <c r="R49" s="204">
        <f t="shared" si="7"/>
        <v>126157.836</v>
      </c>
      <c r="S49" s="95">
        <f t="shared" si="8"/>
        <v>126157.836</v>
      </c>
    </row>
    <row r="50" spans="1:19" ht="45.75" customHeight="1" x14ac:dyDescent="0.25">
      <c r="A50" s="88">
        <v>104</v>
      </c>
      <c r="B50" s="89" t="s">
        <v>83</v>
      </c>
      <c r="C50" s="90" t="s">
        <v>312</v>
      </c>
      <c r="D50" s="89" t="s">
        <v>288</v>
      </c>
      <c r="E50" s="91">
        <v>65</v>
      </c>
      <c r="F50" s="136">
        <v>9</v>
      </c>
      <c r="G50" s="93">
        <f t="shared" si="1"/>
        <v>-56</v>
      </c>
      <c r="H50" s="94">
        <f t="shared" si="2"/>
        <v>16.25</v>
      </c>
      <c r="I50" s="93">
        <f t="shared" si="3"/>
        <v>81.25</v>
      </c>
      <c r="J50" s="202"/>
      <c r="K50" s="85">
        <f>VLOOKUP(B50,'Z21'!$B$2:$M$418,12,0)</f>
        <v>18022.547999999999</v>
      </c>
      <c r="L50" s="95">
        <f t="shared" si="4"/>
        <v>0</v>
      </c>
      <c r="M50" s="85">
        <f t="shared" si="5"/>
        <v>1802.2547999999999</v>
      </c>
      <c r="N50" s="95">
        <f t="shared" si="6"/>
        <v>16220.293199999998</v>
      </c>
      <c r="O50" s="201">
        <f t="shared" si="9"/>
        <v>0</v>
      </c>
      <c r="P50" s="93">
        <f t="shared" si="11"/>
        <v>9</v>
      </c>
      <c r="Q50" s="85">
        <f>VLOOKUP(B50,'Z21'!$B$2:$O$418,14,0)</f>
        <v>18022.547999999999</v>
      </c>
      <c r="R50" s="204">
        <f t="shared" si="7"/>
        <v>162202.932</v>
      </c>
      <c r="S50" s="95">
        <f t="shared" si="8"/>
        <v>162202.932</v>
      </c>
    </row>
    <row r="51" spans="1:19" ht="45.75" customHeight="1" x14ac:dyDescent="0.25">
      <c r="A51" s="88">
        <v>105</v>
      </c>
      <c r="B51" s="89" t="s">
        <v>84</v>
      </c>
      <c r="C51" s="90" t="s">
        <v>313</v>
      </c>
      <c r="D51" s="89" t="s">
        <v>288</v>
      </c>
      <c r="E51" s="91">
        <v>25</v>
      </c>
      <c r="F51" s="136">
        <v>5</v>
      </c>
      <c r="G51" s="93">
        <f t="shared" si="1"/>
        <v>-20</v>
      </c>
      <c r="H51" s="94">
        <f t="shared" si="2"/>
        <v>6.25</v>
      </c>
      <c r="I51" s="93">
        <f t="shared" si="3"/>
        <v>31.25</v>
      </c>
      <c r="J51" s="202"/>
      <c r="K51" s="85">
        <f>VLOOKUP(B51,'Z21'!$B$2:$M$418,12,0)</f>
        <v>30295.075000000001</v>
      </c>
      <c r="L51" s="95">
        <f t="shared" si="4"/>
        <v>0</v>
      </c>
      <c r="M51" s="85">
        <f t="shared" si="5"/>
        <v>3029.5075000000002</v>
      </c>
      <c r="N51" s="95">
        <f t="shared" si="6"/>
        <v>27265.567500000001</v>
      </c>
      <c r="O51" s="201">
        <f t="shared" si="9"/>
        <v>0</v>
      </c>
      <c r="P51" s="93">
        <f t="shared" si="11"/>
        <v>5</v>
      </c>
      <c r="Q51" s="85">
        <f>VLOOKUP(B51,'Z21'!$B$2:$O$418,14,0)</f>
        <v>27641.3</v>
      </c>
      <c r="R51" s="204">
        <f t="shared" si="7"/>
        <v>138206.5</v>
      </c>
      <c r="S51" s="95">
        <f t="shared" si="8"/>
        <v>138206.5</v>
      </c>
    </row>
    <row r="52" spans="1:19" ht="45.75" customHeight="1" x14ac:dyDescent="0.25">
      <c r="A52" s="96">
        <v>106</v>
      </c>
      <c r="B52" s="97" t="s">
        <v>85</v>
      </c>
      <c r="C52" s="102" t="s">
        <v>314</v>
      </c>
      <c r="D52" s="97" t="s">
        <v>288</v>
      </c>
      <c r="E52" s="99">
        <v>25</v>
      </c>
      <c r="F52" s="136">
        <v>7</v>
      </c>
      <c r="G52" s="93">
        <f t="shared" si="1"/>
        <v>-18</v>
      </c>
      <c r="H52" s="94">
        <f t="shared" si="2"/>
        <v>6.25</v>
      </c>
      <c r="I52" s="93">
        <f t="shared" si="3"/>
        <v>31.25</v>
      </c>
      <c r="J52" s="202"/>
      <c r="K52" s="85">
        <f>VLOOKUP(B52,'Z21'!$B$2:$M$418,12,0)</f>
        <v>30295.075000000001</v>
      </c>
      <c r="L52" s="95">
        <f t="shared" si="4"/>
        <v>0</v>
      </c>
      <c r="M52" s="85">
        <f t="shared" si="5"/>
        <v>3029.5075000000002</v>
      </c>
      <c r="N52" s="95">
        <f t="shared" si="6"/>
        <v>27265.567500000001</v>
      </c>
      <c r="O52" s="201">
        <f t="shared" si="9"/>
        <v>0</v>
      </c>
      <c r="P52" s="93">
        <f t="shared" si="11"/>
        <v>7</v>
      </c>
      <c r="Q52" s="85">
        <f>VLOOKUP(B52,'Z21'!$B$2:$O$418,14,0)</f>
        <v>0</v>
      </c>
      <c r="R52" s="204">
        <f t="shared" si="7"/>
        <v>0</v>
      </c>
      <c r="S52" s="95">
        <f t="shared" si="8"/>
        <v>0</v>
      </c>
    </row>
    <row r="53" spans="1:19" ht="45.75" customHeight="1" x14ac:dyDescent="0.25">
      <c r="A53" s="88">
        <v>108</v>
      </c>
      <c r="B53" s="89" t="s">
        <v>131</v>
      </c>
      <c r="C53" s="100" t="s">
        <v>315</v>
      </c>
      <c r="D53" s="89" t="s">
        <v>288</v>
      </c>
      <c r="E53" s="91">
        <v>20</v>
      </c>
      <c r="F53" s="136">
        <v>2</v>
      </c>
      <c r="G53" s="93">
        <f t="shared" si="1"/>
        <v>-18</v>
      </c>
      <c r="H53" s="94">
        <f t="shared" si="2"/>
        <v>5</v>
      </c>
      <c r="I53" s="93">
        <f t="shared" si="3"/>
        <v>25</v>
      </c>
      <c r="J53" s="202"/>
      <c r="K53" s="85">
        <f>VLOOKUP(B53,'Z21'!$B$2:$M$418,12,0)</f>
        <v>88452.160000000003</v>
      </c>
      <c r="L53" s="95">
        <f t="shared" si="4"/>
        <v>0</v>
      </c>
      <c r="M53" s="85">
        <f t="shared" si="5"/>
        <v>8845.2160000000003</v>
      </c>
      <c r="N53" s="95">
        <f t="shared" si="6"/>
        <v>79606.944000000003</v>
      </c>
      <c r="O53" s="201">
        <f t="shared" si="9"/>
        <v>0</v>
      </c>
      <c r="P53" s="93">
        <f t="shared" si="11"/>
        <v>2</v>
      </c>
      <c r="Q53" s="85">
        <f>VLOOKUP(B53,'Z21'!$B$2:$O$418,14,0)</f>
        <v>38697.82</v>
      </c>
      <c r="R53" s="204">
        <f t="shared" si="7"/>
        <v>77395.64</v>
      </c>
      <c r="S53" s="95">
        <f t="shared" si="8"/>
        <v>77395.64</v>
      </c>
    </row>
    <row r="54" spans="1:19" ht="45.75" customHeight="1" x14ac:dyDescent="0.25">
      <c r="A54" s="88">
        <v>109</v>
      </c>
      <c r="B54" s="89" t="s">
        <v>132</v>
      </c>
      <c r="C54" s="90" t="s">
        <v>316</v>
      </c>
      <c r="D54" s="89" t="s">
        <v>288</v>
      </c>
      <c r="E54" s="91">
        <v>2</v>
      </c>
      <c r="F54" s="136">
        <v>2</v>
      </c>
      <c r="G54" s="93">
        <f t="shared" si="1"/>
        <v>0</v>
      </c>
      <c r="H54" s="94">
        <f t="shared" si="2"/>
        <v>0.5</v>
      </c>
      <c r="I54" s="93">
        <f t="shared" si="3"/>
        <v>2.5</v>
      </c>
      <c r="J54" s="202"/>
      <c r="K54" s="85">
        <f>VLOOKUP(B54,'Z21'!$B$2:$M$418,12,0)</f>
        <v>98623.737999999998</v>
      </c>
      <c r="L54" s="95">
        <f t="shared" si="4"/>
        <v>0</v>
      </c>
      <c r="M54" s="85">
        <f t="shared" si="5"/>
        <v>9862.3738000000012</v>
      </c>
      <c r="N54" s="95">
        <f t="shared" si="6"/>
        <v>88761.364199999996</v>
      </c>
      <c r="O54" s="201">
        <f t="shared" si="9"/>
        <v>0</v>
      </c>
      <c r="P54" s="93">
        <f t="shared" si="11"/>
        <v>2</v>
      </c>
      <c r="Q54" s="85">
        <f>VLOOKUP(B54,'Z21'!$B$2:$O$418,14,0)</f>
        <v>49754.340000000004</v>
      </c>
      <c r="R54" s="204">
        <f t="shared" si="7"/>
        <v>99508.680000000008</v>
      </c>
      <c r="S54" s="95">
        <f t="shared" si="8"/>
        <v>99508.680000000008</v>
      </c>
    </row>
    <row r="55" spans="1:19" ht="45.75" customHeight="1" x14ac:dyDescent="0.25">
      <c r="A55" s="88">
        <v>110</v>
      </c>
      <c r="B55" s="89" t="s">
        <v>86</v>
      </c>
      <c r="C55" s="90" t="s">
        <v>317</v>
      </c>
      <c r="D55" s="89" t="s">
        <v>318</v>
      </c>
      <c r="E55" s="91">
        <v>96</v>
      </c>
      <c r="F55" s="136">
        <v>487</v>
      </c>
      <c r="G55" s="93">
        <f t="shared" si="1"/>
        <v>391</v>
      </c>
      <c r="H55" s="94">
        <f t="shared" si="2"/>
        <v>24</v>
      </c>
      <c r="I55" s="93">
        <f t="shared" si="3"/>
        <v>120</v>
      </c>
      <c r="J55" s="202">
        <f t="shared" ref="J55:J62" si="12">F55-I55</f>
        <v>367</v>
      </c>
      <c r="K55" s="85">
        <f>VLOOKUP(B55,'Z21'!$B$2:$M$418,12,0)</f>
        <v>1602.7750000000001</v>
      </c>
      <c r="L55" s="95">
        <f t="shared" si="4"/>
        <v>588218.42500000005</v>
      </c>
      <c r="M55" s="85">
        <f t="shared" si="5"/>
        <v>160.27750000000003</v>
      </c>
      <c r="N55" s="95">
        <f t="shared" si="6"/>
        <v>1442.4974999999999</v>
      </c>
      <c r="O55" s="201">
        <f t="shared" si="9"/>
        <v>529396.58250000002</v>
      </c>
      <c r="P55" s="93">
        <f t="shared" si="11"/>
        <v>120</v>
      </c>
      <c r="Q55" s="85">
        <f>VLOOKUP(B55,'Z21'!$B$2:$O$418,14,0)</f>
        <v>470.84799999999996</v>
      </c>
      <c r="R55" s="204">
        <f t="shared" si="7"/>
        <v>56501.759999999995</v>
      </c>
      <c r="S55" s="95">
        <f t="shared" si="8"/>
        <v>585898.34250000003</v>
      </c>
    </row>
    <row r="56" spans="1:19" ht="45.75" customHeight="1" x14ac:dyDescent="0.25">
      <c r="A56" s="88">
        <v>118</v>
      </c>
      <c r="B56" s="89" t="s">
        <v>87</v>
      </c>
      <c r="C56" s="90" t="s">
        <v>319</v>
      </c>
      <c r="D56" s="89" t="s">
        <v>318</v>
      </c>
      <c r="E56" s="91">
        <v>96</v>
      </c>
      <c r="F56" s="136">
        <v>425</v>
      </c>
      <c r="G56" s="93">
        <f t="shared" si="1"/>
        <v>329</v>
      </c>
      <c r="H56" s="94">
        <f t="shared" si="2"/>
        <v>24</v>
      </c>
      <c r="I56" s="93">
        <f t="shared" si="3"/>
        <v>120</v>
      </c>
      <c r="J56" s="202">
        <f t="shared" si="12"/>
        <v>305</v>
      </c>
      <c r="K56" s="85">
        <f>VLOOKUP(B56,'Z21'!$B$2:$M$418,12,0)</f>
        <v>4588.6660000000002</v>
      </c>
      <c r="L56" s="95">
        <f t="shared" si="4"/>
        <v>1399543.1300000001</v>
      </c>
      <c r="M56" s="85">
        <f t="shared" si="5"/>
        <v>458.86660000000006</v>
      </c>
      <c r="N56" s="95">
        <f t="shared" si="6"/>
        <v>4129.7993999999999</v>
      </c>
      <c r="O56" s="201">
        <f t="shared" si="9"/>
        <v>1259588.817</v>
      </c>
      <c r="P56" s="93">
        <f t="shared" si="11"/>
        <v>120</v>
      </c>
      <c r="Q56" s="85">
        <f>VLOOKUP(B56,'Z21'!$B$2:$O$418,14,0)</f>
        <v>2455.136</v>
      </c>
      <c r="R56" s="204">
        <f t="shared" si="7"/>
        <v>294616.32000000001</v>
      </c>
      <c r="S56" s="95">
        <f t="shared" si="8"/>
        <v>1554205.1370000001</v>
      </c>
    </row>
    <row r="57" spans="1:19" ht="45.75" customHeight="1" x14ac:dyDescent="0.25">
      <c r="A57" s="88">
        <v>119</v>
      </c>
      <c r="B57" s="89" t="s">
        <v>133</v>
      </c>
      <c r="C57" s="90" t="s">
        <v>320</v>
      </c>
      <c r="D57" s="89" t="s">
        <v>318</v>
      </c>
      <c r="E57" s="91">
        <v>96</v>
      </c>
      <c r="F57" s="136">
        <v>209</v>
      </c>
      <c r="G57" s="93">
        <f t="shared" si="1"/>
        <v>113</v>
      </c>
      <c r="H57" s="94">
        <f t="shared" si="2"/>
        <v>24</v>
      </c>
      <c r="I57" s="93">
        <f t="shared" si="3"/>
        <v>120</v>
      </c>
      <c r="J57" s="202">
        <f t="shared" si="12"/>
        <v>89</v>
      </c>
      <c r="K57" s="85">
        <f>VLOOKUP(B57,'Z21'!$B$2:$M$418,12,0)</f>
        <v>4732.6530000000002</v>
      </c>
      <c r="L57" s="95">
        <f t="shared" si="4"/>
        <v>421206.11700000003</v>
      </c>
      <c r="M57" s="85">
        <f t="shared" si="5"/>
        <v>473.26530000000002</v>
      </c>
      <c r="N57" s="95">
        <f t="shared" si="6"/>
        <v>4259.3877000000002</v>
      </c>
      <c r="O57" s="201">
        <f t="shared" si="9"/>
        <v>379085.50530000002</v>
      </c>
      <c r="P57" s="93">
        <f t="shared" si="11"/>
        <v>120</v>
      </c>
      <c r="Q57" s="85">
        <f>VLOOKUP(B57,'Z21'!$B$2:$O$418,14,0)</f>
        <v>2821.9350000000004</v>
      </c>
      <c r="R57" s="204">
        <f t="shared" si="7"/>
        <v>338632.20000000007</v>
      </c>
      <c r="S57" s="95">
        <f t="shared" si="8"/>
        <v>717717.70530000003</v>
      </c>
    </row>
    <row r="58" spans="1:19" ht="45.75" customHeight="1" x14ac:dyDescent="0.25">
      <c r="A58" s="88">
        <v>120</v>
      </c>
      <c r="B58" s="89" t="s">
        <v>88</v>
      </c>
      <c r="C58" s="90" t="s">
        <v>321</v>
      </c>
      <c r="D58" s="89" t="s">
        <v>318</v>
      </c>
      <c r="E58" s="91">
        <v>96</v>
      </c>
      <c r="F58" s="136">
        <v>331</v>
      </c>
      <c r="G58" s="93">
        <f t="shared" si="1"/>
        <v>235</v>
      </c>
      <c r="H58" s="94">
        <f t="shared" si="2"/>
        <v>24</v>
      </c>
      <c r="I58" s="93">
        <f t="shared" si="3"/>
        <v>120</v>
      </c>
      <c r="J58" s="202">
        <f t="shared" si="12"/>
        <v>211</v>
      </c>
      <c r="K58" s="85">
        <f>VLOOKUP(B58,'Z21'!$B$2:$M$418,12,0)</f>
        <v>4732.6530000000002</v>
      </c>
      <c r="L58" s="95">
        <f t="shared" si="4"/>
        <v>998589.78300000005</v>
      </c>
      <c r="M58" s="85">
        <f t="shared" si="5"/>
        <v>473.26530000000002</v>
      </c>
      <c r="N58" s="95">
        <f t="shared" si="6"/>
        <v>4259.3877000000002</v>
      </c>
      <c r="O58" s="201">
        <f t="shared" si="9"/>
        <v>898730.8047000001</v>
      </c>
      <c r="P58" s="93">
        <f t="shared" si="11"/>
        <v>120</v>
      </c>
      <c r="Q58" s="85">
        <f>VLOOKUP(B58,'Z21'!$B$2:$O$418,14,0)</f>
        <v>2821.9350000000004</v>
      </c>
      <c r="R58" s="204">
        <f t="shared" si="7"/>
        <v>338632.20000000007</v>
      </c>
      <c r="S58" s="95">
        <f t="shared" si="8"/>
        <v>1237363.0047000002</v>
      </c>
    </row>
    <row r="59" spans="1:19" ht="45.75" customHeight="1" x14ac:dyDescent="0.25">
      <c r="A59" s="88">
        <v>122</v>
      </c>
      <c r="B59" s="89" t="s">
        <v>89</v>
      </c>
      <c r="C59" s="90" t="s">
        <v>322</v>
      </c>
      <c r="D59" s="89" t="s">
        <v>318</v>
      </c>
      <c r="E59" s="91">
        <v>96</v>
      </c>
      <c r="F59" s="136">
        <v>406</v>
      </c>
      <c r="G59" s="93">
        <f t="shared" si="1"/>
        <v>310</v>
      </c>
      <c r="H59" s="94">
        <f t="shared" si="2"/>
        <v>24</v>
      </c>
      <c r="I59" s="93">
        <f t="shared" si="3"/>
        <v>120</v>
      </c>
      <c r="J59" s="202">
        <f t="shared" si="12"/>
        <v>286</v>
      </c>
      <c r="K59" s="85">
        <f>VLOOKUP(B59,'Z21'!$B$2:$M$418,12,0)</f>
        <v>6578.2089999999998</v>
      </c>
      <c r="L59" s="95">
        <f t="shared" si="4"/>
        <v>1881367.774</v>
      </c>
      <c r="M59" s="85">
        <f t="shared" si="5"/>
        <v>657.82090000000005</v>
      </c>
      <c r="N59" s="95">
        <f t="shared" si="6"/>
        <v>5920.3881000000001</v>
      </c>
      <c r="O59" s="201">
        <f t="shared" si="9"/>
        <v>1693230.9966</v>
      </c>
      <c r="P59" s="93">
        <f t="shared" si="11"/>
        <v>120</v>
      </c>
      <c r="Q59" s="85">
        <f>VLOOKUP(B59,'Z21'!$B$2:$O$418,14,0)</f>
        <v>5223.4699999999993</v>
      </c>
      <c r="R59" s="204">
        <f t="shared" si="7"/>
        <v>626816.39999999991</v>
      </c>
      <c r="S59" s="95">
        <f t="shared" si="8"/>
        <v>2320047.3965999996</v>
      </c>
    </row>
    <row r="60" spans="1:19" ht="45.75" customHeight="1" x14ac:dyDescent="0.25">
      <c r="A60" s="88">
        <v>123</v>
      </c>
      <c r="B60" s="89" t="s">
        <v>90</v>
      </c>
      <c r="C60" s="90" t="s">
        <v>323</v>
      </c>
      <c r="D60" s="89" t="s">
        <v>318</v>
      </c>
      <c r="E60" s="91">
        <v>97</v>
      </c>
      <c r="F60" s="136">
        <v>230</v>
      </c>
      <c r="G60" s="93">
        <f t="shared" si="1"/>
        <v>133</v>
      </c>
      <c r="H60" s="94">
        <f t="shared" si="2"/>
        <v>24.25</v>
      </c>
      <c r="I60" s="93">
        <f t="shared" si="3"/>
        <v>121.25</v>
      </c>
      <c r="J60" s="202">
        <f t="shared" si="12"/>
        <v>108.75</v>
      </c>
      <c r="K60" s="85">
        <f>VLOOKUP(B60,'Z21'!$B$2:$M$418,12,0)</f>
        <v>6854.6220000000003</v>
      </c>
      <c r="L60" s="95">
        <f t="shared" si="4"/>
        <v>745440.14250000007</v>
      </c>
      <c r="M60" s="85">
        <f t="shared" si="5"/>
        <v>685.46220000000005</v>
      </c>
      <c r="N60" s="95">
        <f t="shared" si="6"/>
        <v>6169.1598000000004</v>
      </c>
      <c r="O60" s="201">
        <f t="shared" si="9"/>
        <v>670896.12825000007</v>
      </c>
      <c r="P60" s="93">
        <f t="shared" si="11"/>
        <v>121.25</v>
      </c>
      <c r="Q60" s="85">
        <f>VLOOKUP(B60,'Z21'!$B$2:$O$418,14,0)</f>
        <v>5765.7860000000001</v>
      </c>
      <c r="R60" s="204">
        <f t="shared" si="7"/>
        <v>699101.55249999999</v>
      </c>
      <c r="S60" s="95">
        <f t="shared" si="8"/>
        <v>1369997.6807500001</v>
      </c>
    </row>
    <row r="61" spans="1:19" ht="45.75" customHeight="1" x14ac:dyDescent="0.25">
      <c r="A61" s="88">
        <v>124</v>
      </c>
      <c r="B61" s="89" t="s">
        <v>91</v>
      </c>
      <c r="C61" s="90" t="s">
        <v>324</v>
      </c>
      <c r="D61" s="89" t="s">
        <v>318</v>
      </c>
      <c r="E61" s="91">
        <v>96</v>
      </c>
      <c r="F61" s="136">
        <v>329</v>
      </c>
      <c r="G61" s="93">
        <f t="shared" si="1"/>
        <v>233</v>
      </c>
      <c r="H61" s="94">
        <f t="shared" si="2"/>
        <v>24</v>
      </c>
      <c r="I61" s="93">
        <f t="shared" si="3"/>
        <v>120</v>
      </c>
      <c r="J61" s="202">
        <f t="shared" si="12"/>
        <v>209</v>
      </c>
      <c r="K61" s="85">
        <f>VLOOKUP(B61,'Z21'!$B$2:$M$418,12,0)</f>
        <v>6854.6220000000003</v>
      </c>
      <c r="L61" s="95">
        <f t="shared" si="4"/>
        <v>1432615.9980000001</v>
      </c>
      <c r="M61" s="85">
        <f t="shared" si="5"/>
        <v>685.46220000000005</v>
      </c>
      <c r="N61" s="95">
        <f t="shared" si="6"/>
        <v>6169.1598000000004</v>
      </c>
      <c r="O61" s="201">
        <f t="shared" si="9"/>
        <v>1289354.3982000002</v>
      </c>
      <c r="P61" s="93">
        <f t="shared" si="11"/>
        <v>120</v>
      </c>
      <c r="Q61" s="85">
        <f>VLOOKUP(B61,'Z21'!$B$2:$O$418,14,0)</f>
        <v>5765.7860000000001</v>
      </c>
      <c r="R61" s="204">
        <f t="shared" si="7"/>
        <v>691894.32000000007</v>
      </c>
      <c r="S61" s="95">
        <f t="shared" si="8"/>
        <v>1981248.7182000002</v>
      </c>
    </row>
    <row r="62" spans="1:19" ht="45.75" customHeight="1" x14ac:dyDescent="0.25">
      <c r="A62" s="88">
        <v>126</v>
      </c>
      <c r="B62" s="89" t="s">
        <v>134</v>
      </c>
      <c r="C62" s="90" t="s">
        <v>325</v>
      </c>
      <c r="D62" s="89" t="s">
        <v>326</v>
      </c>
      <c r="E62" s="91">
        <v>26</v>
      </c>
      <c r="F62" s="136">
        <v>35</v>
      </c>
      <c r="G62" s="93">
        <f t="shared" si="1"/>
        <v>9</v>
      </c>
      <c r="H62" s="94">
        <f t="shared" si="2"/>
        <v>6.5</v>
      </c>
      <c r="I62" s="93">
        <f t="shared" si="3"/>
        <v>32.5</v>
      </c>
      <c r="J62" s="202">
        <f t="shared" si="12"/>
        <v>2.5</v>
      </c>
      <c r="K62" s="85">
        <f>VLOOKUP(B62,'Z21'!$B$2:$M$418,12,0)</f>
        <v>4941.8019999999997</v>
      </c>
      <c r="L62" s="95">
        <f t="shared" si="4"/>
        <v>12354.504999999999</v>
      </c>
      <c r="M62" s="85">
        <f t="shared" si="5"/>
        <v>494.18020000000001</v>
      </c>
      <c r="N62" s="95">
        <f t="shared" si="6"/>
        <v>4447.6217999999999</v>
      </c>
      <c r="O62" s="201">
        <f t="shared" si="9"/>
        <v>11119.0545</v>
      </c>
      <c r="P62" s="93">
        <f t="shared" si="11"/>
        <v>32.5</v>
      </c>
      <c r="Q62" s="85">
        <f>VLOOKUP(B62,'Z21'!$B$2:$O$418,14,0)</f>
        <v>3316.9560000000001</v>
      </c>
      <c r="R62" s="204">
        <f t="shared" si="7"/>
        <v>107801.07</v>
      </c>
      <c r="S62" s="95">
        <f t="shared" si="8"/>
        <v>118920.12450000001</v>
      </c>
    </row>
    <row r="63" spans="1:19" ht="45.75" customHeight="1" x14ac:dyDescent="0.25">
      <c r="A63" s="88">
        <v>127</v>
      </c>
      <c r="B63" s="89" t="s">
        <v>135</v>
      </c>
      <c r="C63" s="90" t="s">
        <v>327</v>
      </c>
      <c r="D63" s="89" t="s">
        <v>326</v>
      </c>
      <c r="E63" s="91">
        <v>30</v>
      </c>
      <c r="F63" s="136">
        <v>27</v>
      </c>
      <c r="G63" s="93">
        <f t="shared" si="1"/>
        <v>-3</v>
      </c>
      <c r="H63" s="94">
        <f t="shared" si="2"/>
        <v>7.5</v>
      </c>
      <c r="I63" s="93">
        <f t="shared" si="3"/>
        <v>37.5</v>
      </c>
      <c r="J63" s="202"/>
      <c r="K63" s="85">
        <f>VLOOKUP(B63,'Z21'!$B$2:$M$418,12,0)</f>
        <v>4919.7309999999998</v>
      </c>
      <c r="L63" s="95">
        <f t="shared" si="4"/>
        <v>0</v>
      </c>
      <c r="M63" s="85">
        <f t="shared" si="5"/>
        <v>491.97309999999999</v>
      </c>
      <c r="N63" s="95">
        <f t="shared" si="6"/>
        <v>4427.7578999999996</v>
      </c>
      <c r="O63" s="201">
        <f t="shared" si="9"/>
        <v>0</v>
      </c>
      <c r="P63" s="93">
        <f t="shared" si="11"/>
        <v>27</v>
      </c>
      <c r="Q63" s="85">
        <f>VLOOKUP(B63,'Z21'!$B$2:$O$418,14,0)</f>
        <v>3316.9560000000001</v>
      </c>
      <c r="R63" s="204">
        <f t="shared" si="7"/>
        <v>89557.812000000005</v>
      </c>
      <c r="S63" s="95">
        <f t="shared" si="8"/>
        <v>89557.812000000005</v>
      </c>
    </row>
    <row r="64" spans="1:19" ht="45.75" customHeight="1" x14ac:dyDescent="0.25">
      <c r="A64" s="88">
        <v>129</v>
      </c>
      <c r="B64" s="89" t="s">
        <v>136</v>
      </c>
      <c r="C64" s="90" t="s">
        <v>328</v>
      </c>
      <c r="D64" s="89" t="s">
        <v>326</v>
      </c>
      <c r="E64" s="91">
        <v>30</v>
      </c>
      <c r="F64" s="136">
        <v>27</v>
      </c>
      <c r="G64" s="93">
        <f t="shared" si="1"/>
        <v>-3</v>
      </c>
      <c r="H64" s="94">
        <f t="shared" si="2"/>
        <v>7.5</v>
      </c>
      <c r="I64" s="93">
        <f t="shared" si="3"/>
        <v>37.5</v>
      </c>
      <c r="J64" s="202"/>
      <c r="K64" s="85">
        <f>VLOOKUP(B64,'Z21'!$B$2:$M$418,12,0)</f>
        <v>5804.6729999999998</v>
      </c>
      <c r="L64" s="95">
        <f t="shared" si="4"/>
        <v>0</v>
      </c>
      <c r="M64" s="85">
        <f t="shared" si="5"/>
        <v>580.46730000000002</v>
      </c>
      <c r="N64" s="95">
        <f t="shared" si="6"/>
        <v>5224.2056999999995</v>
      </c>
      <c r="O64" s="201">
        <f t="shared" si="9"/>
        <v>0</v>
      </c>
      <c r="P64" s="93">
        <f t="shared" si="11"/>
        <v>27</v>
      </c>
      <c r="Q64" s="85">
        <f>VLOOKUP(B64,'Z21'!$B$2:$O$418,14,0)</f>
        <v>3787.8040000000001</v>
      </c>
      <c r="R64" s="204">
        <f t="shared" si="7"/>
        <v>102270.708</v>
      </c>
      <c r="S64" s="95">
        <f t="shared" si="8"/>
        <v>102270.708</v>
      </c>
    </row>
    <row r="65" spans="1:19" ht="45.75" customHeight="1" x14ac:dyDescent="0.25">
      <c r="A65" s="96">
        <v>131</v>
      </c>
      <c r="B65" s="97" t="s">
        <v>137</v>
      </c>
      <c r="C65" s="98" t="s">
        <v>329</v>
      </c>
      <c r="D65" s="97" t="s">
        <v>330</v>
      </c>
      <c r="E65" s="99">
        <v>5</v>
      </c>
      <c r="F65" s="136">
        <v>5</v>
      </c>
      <c r="G65" s="93">
        <f t="shared" si="1"/>
        <v>0</v>
      </c>
      <c r="H65" s="94">
        <f t="shared" si="2"/>
        <v>1.25</v>
      </c>
      <c r="I65" s="93">
        <f t="shared" si="3"/>
        <v>6.25</v>
      </c>
      <c r="J65" s="202"/>
      <c r="K65" s="85">
        <f>VLOOKUP(B65,'Z21'!$B$2:$M$418,12,0)</f>
        <v>24434.699000000001</v>
      </c>
      <c r="L65" s="95">
        <f t="shared" si="4"/>
        <v>0</v>
      </c>
      <c r="M65" s="85">
        <f t="shared" si="5"/>
        <v>2443.4699000000001</v>
      </c>
      <c r="N65" s="95">
        <f t="shared" si="6"/>
        <v>21991.2291</v>
      </c>
      <c r="O65" s="201">
        <f t="shared" si="9"/>
        <v>0</v>
      </c>
      <c r="P65" s="93">
        <f t="shared" si="11"/>
        <v>5</v>
      </c>
      <c r="Q65" s="85">
        <f>VLOOKUP(B65,'Z21'!$B$2:$O$418,14,0)</f>
        <v>0</v>
      </c>
      <c r="R65" s="204">
        <f t="shared" si="7"/>
        <v>0</v>
      </c>
      <c r="S65" s="95">
        <f t="shared" si="8"/>
        <v>0</v>
      </c>
    </row>
    <row r="66" spans="1:19" ht="45.75" customHeight="1" x14ac:dyDescent="0.25">
      <c r="A66" s="96">
        <v>132</v>
      </c>
      <c r="B66" s="97" t="s">
        <v>92</v>
      </c>
      <c r="C66" s="98" t="s">
        <v>331</v>
      </c>
      <c r="D66" s="97" t="s">
        <v>326</v>
      </c>
      <c r="E66" s="99">
        <v>7</v>
      </c>
      <c r="F66" s="136">
        <v>2</v>
      </c>
      <c r="G66" s="93">
        <f t="shared" si="1"/>
        <v>-5</v>
      </c>
      <c r="H66" s="94">
        <f t="shared" si="2"/>
        <v>1.75</v>
      </c>
      <c r="I66" s="93">
        <f t="shared" si="3"/>
        <v>8.75</v>
      </c>
      <c r="J66" s="202"/>
      <c r="K66" s="85">
        <f>VLOOKUP(B66,'Z21'!$B$2:$M$418,12,0)</f>
        <v>10559.397000000001</v>
      </c>
      <c r="L66" s="95">
        <f t="shared" si="4"/>
        <v>0</v>
      </c>
      <c r="M66" s="85">
        <f t="shared" si="5"/>
        <v>1055.9397000000001</v>
      </c>
      <c r="N66" s="95">
        <f t="shared" si="6"/>
        <v>9503.4573</v>
      </c>
      <c r="O66" s="201">
        <f t="shared" si="9"/>
        <v>0</v>
      </c>
      <c r="P66" s="93">
        <f t="shared" ref="P66:P97" si="13">F66-J66</f>
        <v>2</v>
      </c>
      <c r="Q66" s="85">
        <f>VLOOKUP(B66,'Z21'!$B$2:$O$418,14,0)</f>
        <v>0</v>
      </c>
      <c r="R66" s="204">
        <f t="shared" si="7"/>
        <v>0</v>
      </c>
      <c r="S66" s="95">
        <f t="shared" si="8"/>
        <v>0</v>
      </c>
    </row>
    <row r="67" spans="1:19" ht="45.75" customHeight="1" x14ac:dyDescent="0.25">
      <c r="A67" s="96">
        <v>134</v>
      </c>
      <c r="B67" s="97" t="s">
        <v>93</v>
      </c>
      <c r="C67" s="98" t="s">
        <v>332</v>
      </c>
      <c r="D67" s="97" t="s">
        <v>326</v>
      </c>
      <c r="E67" s="99">
        <v>34</v>
      </c>
      <c r="F67" s="136">
        <v>24</v>
      </c>
      <c r="G67" s="93">
        <f t="shared" ref="G67:G105" si="14">F67-E67</f>
        <v>-10</v>
      </c>
      <c r="H67" s="94">
        <f t="shared" ref="H67:H105" si="15">E67*25%</f>
        <v>8.5</v>
      </c>
      <c r="I67" s="93">
        <f t="shared" ref="I67:I105" si="16">E67+H67</f>
        <v>42.5</v>
      </c>
      <c r="J67" s="202"/>
      <c r="K67" s="85">
        <f>VLOOKUP(B67,'Z21'!$B$2:$M$418,12,0)</f>
        <v>5085.7889999999998</v>
      </c>
      <c r="L67" s="95">
        <f t="shared" ref="L67:L104" si="17">J67*K67</f>
        <v>0</v>
      </c>
      <c r="M67" s="85">
        <f t="shared" ref="M67:M105" si="18">K67*10%</f>
        <v>508.57889999999998</v>
      </c>
      <c r="N67" s="95">
        <f t="shared" ref="N67:N105" si="19">K67-M67</f>
        <v>4577.2101000000002</v>
      </c>
      <c r="O67" s="201">
        <f t="shared" ref="O67:O105" si="20">N67*J67</f>
        <v>0</v>
      </c>
      <c r="P67" s="93">
        <f t="shared" si="13"/>
        <v>24</v>
      </c>
      <c r="Q67" s="85">
        <f>VLOOKUP(B67,'Z21'!$B$2:$O$418,14,0)</f>
        <v>0</v>
      </c>
      <c r="R67" s="204">
        <f t="shared" ref="R67:R105" si="21">Q67*P67</f>
        <v>0</v>
      </c>
      <c r="S67" s="95">
        <f t="shared" ref="S67:S105" si="22">R67+O67</f>
        <v>0</v>
      </c>
    </row>
    <row r="68" spans="1:19" ht="45.75" customHeight="1" x14ac:dyDescent="0.25">
      <c r="A68" s="88">
        <v>135</v>
      </c>
      <c r="B68" s="89" t="s">
        <v>183</v>
      </c>
      <c r="C68" s="100" t="s">
        <v>333</v>
      </c>
      <c r="D68" s="89" t="s">
        <v>334</v>
      </c>
      <c r="E68" s="91">
        <v>6</v>
      </c>
      <c r="F68" s="136">
        <v>16</v>
      </c>
      <c r="G68" s="93">
        <f t="shared" si="14"/>
        <v>10</v>
      </c>
      <c r="H68" s="94">
        <f t="shared" si="15"/>
        <v>1.5</v>
      </c>
      <c r="I68" s="93">
        <f t="shared" si="16"/>
        <v>7.5</v>
      </c>
      <c r="J68" s="202">
        <f t="shared" ref="J68:J105" si="23">F68-I68</f>
        <v>8.5</v>
      </c>
      <c r="K68" s="85">
        <f>VLOOKUP(B68,'Z21'!$B$2:$M$418,12,0)</f>
        <v>19128.2</v>
      </c>
      <c r="L68" s="95">
        <f t="shared" si="17"/>
        <v>162589.70000000001</v>
      </c>
      <c r="M68" s="85">
        <f t="shared" si="18"/>
        <v>1912.8200000000002</v>
      </c>
      <c r="N68" s="95">
        <f t="shared" si="19"/>
        <v>17215.38</v>
      </c>
      <c r="O68" s="201">
        <f t="shared" si="20"/>
        <v>146330.73000000001</v>
      </c>
      <c r="P68" s="93">
        <f t="shared" si="13"/>
        <v>7.5</v>
      </c>
      <c r="Q68" s="85">
        <f>VLOOKUP(B68,'Z21'!$B$2:$O$418,14,0)</f>
        <v>6229.277</v>
      </c>
      <c r="R68" s="204">
        <f t="shared" si="21"/>
        <v>46719.577499999999</v>
      </c>
      <c r="S68" s="95">
        <f t="shared" si="22"/>
        <v>193050.3075</v>
      </c>
    </row>
    <row r="69" spans="1:19" ht="45.75" customHeight="1" x14ac:dyDescent="0.25">
      <c r="A69" s="88">
        <v>137</v>
      </c>
      <c r="B69" s="89" t="s">
        <v>94</v>
      </c>
      <c r="C69" s="100" t="s">
        <v>335</v>
      </c>
      <c r="D69" s="89" t="s">
        <v>336</v>
      </c>
      <c r="E69" s="91">
        <v>10</v>
      </c>
      <c r="F69" s="136">
        <v>15</v>
      </c>
      <c r="G69" s="93">
        <f t="shared" si="14"/>
        <v>5</v>
      </c>
      <c r="H69" s="94">
        <f t="shared" si="15"/>
        <v>2.5</v>
      </c>
      <c r="I69" s="93">
        <f t="shared" si="16"/>
        <v>12.5</v>
      </c>
      <c r="J69" s="202">
        <f t="shared" si="23"/>
        <v>2.5</v>
      </c>
      <c r="K69" s="85">
        <f>VLOOKUP(B69,'Z21'!$B$2:$M$418,12,0)</f>
        <v>1714.181</v>
      </c>
      <c r="L69" s="95">
        <f t="shared" si="17"/>
        <v>4285.4525000000003</v>
      </c>
      <c r="M69" s="85">
        <f t="shared" si="18"/>
        <v>171.41810000000001</v>
      </c>
      <c r="N69" s="95">
        <f t="shared" si="19"/>
        <v>1542.7628999999999</v>
      </c>
      <c r="O69" s="201">
        <f t="shared" si="20"/>
        <v>3856.9072499999997</v>
      </c>
      <c r="P69" s="93">
        <f t="shared" si="13"/>
        <v>12.5</v>
      </c>
      <c r="Q69" s="85">
        <f>VLOOKUP(B69,'Z21'!$B$2:$O$418,14,0)</f>
        <v>1245.4349999999999</v>
      </c>
      <c r="R69" s="204">
        <f t="shared" si="21"/>
        <v>15567.9375</v>
      </c>
      <c r="S69" s="95">
        <f t="shared" si="22"/>
        <v>19424.84475</v>
      </c>
    </row>
    <row r="70" spans="1:19" ht="45.75" customHeight="1" x14ac:dyDescent="0.25">
      <c r="A70" s="88">
        <v>139</v>
      </c>
      <c r="B70" s="89" t="s">
        <v>95</v>
      </c>
      <c r="C70" s="90" t="s">
        <v>337</v>
      </c>
      <c r="D70" s="89" t="s">
        <v>338</v>
      </c>
      <c r="E70" s="91">
        <v>71</v>
      </c>
      <c r="F70" s="136">
        <v>935</v>
      </c>
      <c r="G70" s="93">
        <f t="shared" si="14"/>
        <v>864</v>
      </c>
      <c r="H70" s="94">
        <f t="shared" si="15"/>
        <v>17.75</v>
      </c>
      <c r="I70" s="93">
        <f t="shared" si="16"/>
        <v>88.75</v>
      </c>
      <c r="J70" s="202">
        <f t="shared" si="23"/>
        <v>846.25</v>
      </c>
      <c r="K70" s="85">
        <f>VLOOKUP(B70,'Z21'!$B$2:$M$418,12,0)</f>
        <v>56941.078000000001</v>
      </c>
      <c r="L70" s="95">
        <f t="shared" si="17"/>
        <v>48186387.2575</v>
      </c>
      <c r="M70" s="85">
        <f t="shared" si="18"/>
        <v>5694.1078000000007</v>
      </c>
      <c r="N70" s="95">
        <f t="shared" si="19"/>
        <v>51246.970200000003</v>
      </c>
      <c r="O70" s="201">
        <f t="shared" si="20"/>
        <v>43367748.531750001</v>
      </c>
      <c r="P70" s="93">
        <f t="shared" si="13"/>
        <v>88.75</v>
      </c>
      <c r="Q70" s="85">
        <f>VLOOKUP(B70,'Z21'!$B$2:$O$418,14,0)</f>
        <v>25429.996000000003</v>
      </c>
      <c r="R70" s="204">
        <f t="shared" si="21"/>
        <v>2256912.145</v>
      </c>
      <c r="S70" s="95">
        <f t="shared" si="22"/>
        <v>45624660.676750004</v>
      </c>
    </row>
    <row r="71" spans="1:19" ht="45.75" customHeight="1" x14ac:dyDescent="0.25">
      <c r="A71" s="88">
        <v>151</v>
      </c>
      <c r="B71" s="89" t="s">
        <v>96</v>
      </c>
      <c r="C71" s="90" t="s">
        <v>339</v>
      </c>
      <c r="D71" s="89" t="s">
        <v>288</v>
      </c>
      <c r="E71" s="91">
        <v>310</v>
      </c>
      <c r="F71" s="136">
        <v>2112</v>
      </c>
      <c r="G71" s="93">
        <f t="shared" si="14"/>
        <v>1802</v>
      </c>
      <c r="H71" s="94">
        <f t="shared" si="15"/>
        <v>77.5</v>
      </c>
      <c r="I71" s="93">
        <f t="shared" si="16"/>
        <v>387.5</v>
      </c>
      <c r="J71" s="202">
        <f t="shared" si="23"/>
        <v>1724.5</v>
      </c>
      <c r="K71" s="85">
        <f>VLOOKUP(B71,'Z21'!$B$2:$M$418,12,0)</f>
        <v>8845.2160000000003</v>
      </c>
      <c r="L71" s="95">
        <f t="shared" si="17"/>
        <v>15253574.992000001</v>
      </c>
      <c r="M71" s="85">
        <f t="shared" si="18"/>
        <v>884.52160000000003</v>
      </c>
      <c r="N71" s="95">
        <f t="shared" si="19"/>
        <v>7960.6944000000003</v>
      </c>
      <c r="O71" s="201">
        <f t="shared" si="20"/>
        <v>13728217.492800001</v>
      </c>
      <c r="P71" s="93">
        <f t="shared" si="13"/>
        <v>387.5</v>
      </c>
      <c r="Q71" s="85">
        <f>VLOOKUP(B71,'Z21'!$B$2:$O$418,14,0)</f>
        <v>4422.6080000000002</v>
      </c>
      <c r="R71" s="204">
        <f t="shared" si="21"/>
        <v>1713760.6</v>
      </c>
      <c r="S71" s="95">
        <f t="shared" si="22"/>
        <v>15441978.092800001</v>
      </c>
    </row>
    <row r="72" spans="1:19" ht="45.75" customHeight="1" x14ac:dyDescent="0.25">
      <c r="A72" s="96">
        <v>152</v>
      </c>
      <c r="B72" s="97" t="s">
        <v>97</v>
      </c>
      <c r="C72" s="98" t="s">
        <v>340</v>
      </c>
      <c r="D72" s="97" t="s">
        <v>288</v>
      </c>
      <c r="E72" s="99">
        <v>25</v>
      </c>
      <c r="F72" s="136">
        <v>32</v>
      </c>
      <c r="G72" s="93">
        <f t="shared" si="14"/>
        <v>7</v>
      </c>
      <c r="H72" s="94">
        <f t="shared" si="15"/>
        <v>6.25</v>
      </c>
      <c r="I72" s="93">
        <f t="shared" si="16"/>
        <v>31.25</v>
      </c>
      <c r="J72" s="202">
        <f t="shared" si="23"/>
        <v>0.75</v>
      </c>
      <c r="K72" s="85">
        <f>VLOOKUP(B72,'Z21'!$B$2:$M$418,12,0)</f>
        <v>22002.685000000001</v>
      </c>
      <c r="L72" s="95">
        <f t="shared" si="17"/>
        <v>16502.013750000002</v>
      </c>
      <c r="M72" s="85">
        <f t="shared" si="18"/>
        <v>2200.2685000000001</v>
      </c>
      <c r="N72" s="95">
        <f t="shared" si="19"/>
        <v>19802.416499999999</v>
      </c>
      <c r="O72" s="201">
        <f t="shared" si="20"/>
        <v>14851.812375</v>
      </c>
      <c r="P72" s="93">
        <f t="shared" si="13"/>
        <v>31.25</v>
      </c>
      <c r="Q72" s="85">
        <f>VLOOKUP(B72,'Z21'!$B$2:$O$418,14,0)</f>
        <v>0</v>
      </c>
      <c r="R72" s="204">
        <f t="shared" si="21"/>
        <v>0</v>
      </c>
      <c r="S72" s="95">
        <f t="shared" si="22"/>
        <v>14851.812375</v>
      </c>
    </row>
    <row r="73" spans="1:19" ht="45.75" customHeight="1" x14ac:dyDescent="0.25">
      <c r="A73" s="96">
        <v>154</v>
      </c>
      <c r="B73" s="97" t="s">
        <v>138</v>
      </c>
      <c r="C73" s="98" t="s">
        <v>341</v>
      </c>
      <c r="D73" s="97" t="s">
        <v>334</v>
      </c>
      <c r="E73" s="99">
        <v>5</v>
      </c>
      <c r="F73" s="136">
        <v>10</v>
      </c>
      <c r="G73" s="93">
        <f t="shared" si="14"/>
        <v>5</v>
      </c>
      <c r="H73" s="94">
        <f t="shared" si="15"/>
        <v>1.25</v>
      </c>
      <c r="I73" s="93">
        <f t="shared" si="16"/>
        <v>6.25</v>
      </c>
      <c r="J73" s="202">
        <f t="shared" si="23"/>
        <v>3.75</v>
      </c>
      <c r="K73" s="85">
        <f>VLOOKUP(B73,'Z21'!$B$2:$M$418,12,0)</f>
        <v>5561.8919999999998</v>
      </c>
      <c r="L73" s="95">
        <f t="shared" si="17"/>
        <v>20857.095000000001</v>
      </c>
      <c r="M73" s="85">
        <f t="shared" si="18"/>
        <v>556.18920000000003</v>
      </c>
      <c r="N73" s="95">
        <f t="shared" si="19"/>
        <v>5005.7028</v>
      </c>
      <c r="O73" s="201">
        <f t="shared" si="20"/>
        <v>18771.3855</v>
      </c>
      <c r="P73" s="93">
        <f t="shared" si="13"/>
        <v>6.25</v>
      </c>
      <c r="Q73" s="85">
        <f>VLOOKUP(B73,'Z21'!$B$2:$O$418,14,0)</f>
        <v>0</v>
      </c>
      <c r="R73" s="204">
        <f t="shared" si="21"/>
        <v>0</v>
      </c>
      <c r="S73" s="95">
        <f t="shared" si="22"/>
        <v>18771.3855</v>
      </c>
    </row>
    <row r="74" spans="1:19" ht="45.75" customHeight="1" x14ac:dyDescent="0.25">
      <c r="A74" s="88">
        <v>155</v>
      </c>
      <c r="B74" s="89" t="s">
        <v>139</v>
      </c>
      <c r="C74" s="90" t="s">
        <v>342</v>
      </c>
      <c r="D74" s="89" t="s">
        <v>343</v>
      </c>
      <c r="E74" s="91">
        <v>96</v>
      </c>
      <c r="F74" s="136">
        <v>297</v>
      </c>
      <c r="G74" s="93">
        <f t="shared" si="14"/>
        <v>201</v>
      </c>
      <c r="H74" s="94">
        <f t="shared" si="15"/>
        <v>24</v>
      </c>
      <c r="I74" s="93">
        <f t="shared" si="16"/>
        <v>120</v>
      </c>
      <c r="J74" s="202">
        <f t="shared" si="23"/>
        <v>177</v>
      </c>
      <c r="K74" s="85">
        <f>VLOOKUP(B74,'Z21'!$B$2:$M$418,12,0)</f>
        <v>5561.8919999999998</v>
      </c>
      <c r="L74" s="95">
        <f t="shared" si="17"/>
        <v>984454.88399999996</v>
      </c>
      <c r="M74" s="85">
        <f t="shared" si="18"/>
        <v>556.18920000000003</v>
      </c>
      <c r="N74" s="95">
        <f t="shared" si="19"/>
        <v>5005.7028</v>
      </c>
      <c r="O74" s="201">
        <f t="shared" si="20"/>
        <v>886009.39560000005</v>
      </c>
      <c r="P74" s="93">
        <f t="shared" si="13"/>
        <v>120</v>
      </c>
      <c r="Q74" s="85">
        <f>VLOOKUP(B74,'Z21'!$B$2:$O$418,14,0)</f>
        <v>3703.7239999999997</v>
      </c>
      <c r="R74" s="204">
        <f t="shared" si="21"/>
        <v>444446.87999999995</v>
      </c>
      <c r="S74" s="95">
        <f t="shared" si="22"/>
        <v>1330456.2756000001</v>
      </c>
    </row>
    <row r="75" spans="1:19" ht="45.75" customHeight="1" x14ac:dyDescent="0.25">
      <c r="A75" s="88">
        <v>156</v>
      </c>
      <c r="B75" s="89" t="s">
        <v>98</v>
      </c>
      <c r="C75" s="90" t="s">
        <v>344</v>
      </c>
      <c r="D75" s="89" t="s">
        <v>345</v>
      </c>
      <c r="E75" s="91">
        <v>70</v>
      </c>
      <c r="F75" s="136">
        <v>417</v>
      </c>
      <c r="G75" s="93">
        <f t="shared" si="14"/>
        <v>347</v>
      </c>
      <c r="H75" s="94">
        <f t="shared" si="15"/>
        <v>17.5</v>
      </c>
      <c r="I75" s="93">
        <f t="shared" si="16"/>
        <v>87.5</v>
      </c>
      <c r="J75" s="202">
        <f t="shared" si="23"/>
        <v>329.5</v>
      </c>
      <c r="K75" s="85">
        <f>VLOOKUP(B75,'Z21'!$B$2:$M$418,12,0)</f>
        <v>8568.8029999999999</v>
      </c>
      <c r="L75" s="95">
        <f t="shared" si="17"/>
        <v>2823420.5885000001</v>
      </c>
      <c r="M75" s="85">
        <f t="shared" si="18"/>
        <v>856.88030000000003</v>
      </c>
      <c r="N75" s="95">
        <f t="shared" si="19"/>
        <v>7711.9227000000001</v>
      </c>
      <c r="O75" s="201">
        <f t="shared" si="20"/>
        <v>2541078.5296499999</v>
      </c>
      <c r="P75" s="93">
        <f t="shared" si="13"/>
        <v>87.5</v>
      </c>
      <c r="Q75" s="85">
        <f>VLOOKUP(B75,'Z21'!$B$2:$O$418,14,0)</f>
        <v>4422.6080000000002</v>
      </c>
      <c r="R75" s="204">
        <f t="shared" si="21"/>
        <v>386978.2</v>
      </c>
      <c r="S75" s="95">
        <f t="shared" si="22"/>
        <v>2928056.7296500001</v>
      </c>
    </row>
    <row r="76" spans="1:19" ht="45.75" customHeight="1" x14ac:dyDescent="0.25">
      <c r="A76" s="88">
        <v>157</v>
      </c>
      <c r="B76" s="89" t="s">
        <v>99</v>
      </c>
      <c r="C76" s="90" t="s">
        <v>346</v>
      </c>
      <c r="D76" s="89" t="s">
        <v>347</v>
      </c>
      <c r="E76" s="91">
        <v>96</v>
      </c>
      <c r="F76" s="136">
        <v>229</v>
      </c>
      <c r="G76" s="93">
        <f t="shared" si="14"/>
        <v>133</v>
      </c>
      <c r="H76" s="94">
        <f t="shared" si="15"/>
        <v>24</v>
      </c>
      <c r="I76" s="93">
        <f t="shared" si="16"/>
        <v>120</v>
      </c>
      <c r="J76" s="202">
        <f t="shared" si="23"/>
        <v>109</v>
      </c>
      <c r="K76" s="85">
        <f>VLOOKUP(B76,'Z21'!$B$2:$M$418,12,0)</f>
        <v>9950.8680000000004</v>
      </c>
      <c r="L76" s="95">
        <f t="shared" si="17"/>
        <v>1084644.612</v>
      </c>
      <c r="M76" s="85">
        <f t="shared" si="18"/>
        <v>995.08680000000004</v>
      </c>
      <c r="N76" s="95">
        <f t="shared" si="19"/>
        <v>8955.7812000000013</v>
      </c>
      <c r="O76" s="201">
        <f t="shared" si="20"/>
        <v>976180.15080000018</v>
      </c>
      <c r="P76" s="93">
        <f t="shared" si="13"/>
        <v>120</v>
      </c>
      <c r="Q76" s="85">
        <f>VLOOKUP(B76,'Z21'!$B$2:$O$418,14,0)</f>
        <v>5970.7309999999998</v>
      </c>
      <c r="R76" s="204">
        <f t="shared" si="21"/>
        <v>716487.72</v>
      </c>
      <c r="S76" s="95">
        <f t="shared" si="22"/>
        <v>1692667.8708000001</v>
      </c>
    </row>
    <row r="77" spans="1:19" ht="45.75" customHeight="1" x14ac:dyDescent="0.25">
      <c r="A77" s="96">
        <v>159</v>
      </c>
      <c r="B77" s="97" t="s">
        <v>100</v>
      </c>
      <c r="C77" s="98" t="s">
        <v>348</v>
      </c>
      <c r="D77" s="97" t="s">
        <v>349</v>
      </c>
      <c r="E77" s="99">
        <v>96</v>
      </c>
      <c r="F77" s="136">
        <v>177</v>
      </c>
      <c r="G77" s="93">
        <f t="shared" si="14"/>
        <v>81</v>
      </c>
      <c r="H77" s="94">
        <f t="shared" si="15"/>
        <v>24</v>
      </c>
      <c r="I77" s="93">
        <f t="shared" si="16"/>
        <v>120</v>
      </c>
      <c r="J77" s="202">
        <f t="shared" si="23"/>
        <v>57</v>
      </c>
      <c r="K77" s="85">
        <f>VLOOKUP(B77,'Z21'!$B$2:$M$418,12,0)</f>
        <v>7463.1509999999998</v>
      </c>
      <c r="L77" s="95">
        <f t="shared" si="17"/>
        <v>425399.60700000002</v>
      </c>
      <c r="M77" s="85">
        <f t="shared" si="18"/>
        <v>746.31510000000003</v>
      </c>
      <c r="N77" s="95">
        <f t="shared" si="19"/>
        <v>6716.8359</v>
      </c>
      <c r="O77" s="201">
        <f t="shared" si="20"/>
        <v>382859.64630000002</v>
      </c>
      <c r="P77" s="93">
        <f t="shared" si="13"/>
        <v>120</v>
      </c>
      <c r="Q77" s="85">
        <f>VLOOKUP(B77,'Z21'!$B$2:$O$418,14,0)</f>
        <v>0</v>
      </c>
      <c r="R77" s="204">
        <f t="shared" si="21"/>
        <v>0</v>
      </c>
      <c r="S77" s="95">
        <f t="shared" si="22"/>
        <v>382859.64630000002</v>
      </c>
    </row>
    <row r="78" spans="1:19" ht="45.75" customHeight="1" x14ac:dyDescent="0.25">
      <c r="A78" s="88">
        <v>160</v>
      </c>
      <c r="B78" s="89" t="s">
        <v>101</v>
      </c>
      <c r="C78" s="90" t="s">
        <v>350</v>
      </c>
      <c r="D78" s="89" t="s">
        <v>351</v>
      </c>
      <c r="E78" s="91">
        <v>15</v>
      </c>
      <c r="F78" s="136">
        <v>60</v>
      </c>
      <c r="G78" s="93">
        <f t="shared" si="14"/>
        <v>45</v>
      </c>
      <c r="H78" s="94">
        <f t="shared" si="15"/>
        <v>3.75</v>
      </c>
      <c r="I78" s="93">
        <f t="shared" si="16"/>
        <v>18.75</v>
      </c>
      <c r="J78" s="202">
        <f t="shared" si="23"/>
        <v>41.25</v>
      </c>
      <c r="K78" s="85">
        <f>VLOOKUP(B78,'Z21'!$B$2:$M$418,12,0)</f>
        <v>3372.6590000000001</v>
      </c>
      <c r="L78" s="95">
        <f t="shared" si="17"/>
        <v>139122.18375</v>
      </c>
      <c r="M78" s="85">
        <f t="shared" si="18"/>
        <v>337.26590000000004</v>
      </c>
      <c r="N78" s="95">
        <f t="shared" si="19"/>
        <v>3035.3931000000002</v>
      </c>
      <c r="O78" s="201">
        <f t="shared" si="20"/>
        <v>125209.96537500001</v>
      </c>
      <c r="P78" s="93">
        <f t="shared" si="13"/>
        <v>18.75</v>
      </c>
      <c r="Q78" s="85">
        <f>VLOOKUP(B78,'Z21'!$B$2:$O$418,14,0)</f>
        <v>2276.4660000000003</v>
      </c>
      <c r="R78" s="204">
        <f t="shared" si="21"/>
        <v>42683.737500000003</v>
      </c>
      <c r="S78" s="95">
        <f t="shared" si="22"/>
        <v>167893.70287500002</v>
      </c>
    </row>
    <row r="79" spans="1:19" ht="45.75" customHeight="1" x14ac:dyDescent="0.25">
      <c r="A79" s="88">
        <v>161</v>
      </c>
      <c r="B79" s="89" t="s">
        <v>102</v>
      </c>
      <c r="C79" s="90" t="s">
        <v>352</v>
      </c>
      <c r="D79" s="89" t="s">
        <v>288</v>
      </c>
      <c r="E79" s="91">
        <v>18</v>
      </c>
      <c r="F79" s="136">
        <v>0</v>
      </c>
      <c r="G79" s="93">
        <f t="shared" si="14"/>
        <v>-18</v>
      </c>
      <c r="H79" s="94">
        <f t="shared" si="15"/>
        <v>4.5</v>
      </c>
      <c r="I79" s="93">
        <f t="shared" si="16"/>
        <v>22.5</v>
      </c>
      <c r="J79" s="202"/>
      <c r="K79" s="85">
        <f>VLOOKUP(B79,'Z21'!$B$2:$M$418,12,0)</f>
        <v>3703.7240000000002</v>
      </c>
      <c r="L79" s="95">
        <f t="shared" si="17"/>
        <v>0</v>
      </c>
      <c r="M79" s="85">
        <f t="shared" si="18"/>
        <v>370.37240000000003</v>
      </c>
      <c r="N79" s="95">
        <f t="shared" si="19"/>
        <v>3333.3516</v>
      </c>
      <c r="O79" s="201">
        <f t="shared" si="20"/>
        <v>0</v>
      </c>
      <c r="P79" s="93">
        <f t="shared" si="13"/>
        <v>0</v>
      </c>
      <c r="Q79" s="85">
        <f>VLOOKUP(B79,'Z21'!$B$2:$O$418,14,0)</f>
        <v>2236.5280000000002</v>
      </c>
      <c r="R79" s="204">
        <f t="shared" si="21"/>
        <v>0</v>
      </c>
      <c r="S79" s="95">
        <f t="shared" si="22"/>
        <v>0</v>
      </c>
    </row>
    <row r="80" spans="1:19" ht="45.75" customHeight="1" x14ac:dyDescent="0.25">
      <c r="A80" s="88">
        <v>162</v>
      </c>
      <c r="B80" s="89" t="s">
        <v>103</v>
      </c>
      <c r="C80" s="100" t="s">
        <v>353</v>
      </c>
      <c r="D80" s="89" t="s">
        <v>288</v>
      </c>
      <c r="E80" s="91">
        <v>27</v>
      </c>
      <c r="F80" s="136">
        <v>102</v>
      </c>
      <c r="G80" s="93">
        <f t="shared" si="14"/>
        <v>75</v>
      </c>
      <c r="H80" s="94">
        <f t="shared" si="15"/>
        <v>6.75</v>
      </c>
      <c r="I80" s="93">
        <f t="shared" si="16"/>
        <v>33.75</v>
      </c>
      <c r="J80" s="202">
        <f t="shared" si="23"/>
        <v>68.25</v>
      </c>
      <c r="K80" s="85">
        <f>VLOOKUP(B80,'Z21'!$B$2:$M$418,12,0)</f>
        <v>4478.3109999999997</v>
      </c>
      <c r="L80" s="95">
        <f t="shared" si="17"/>
        <v>305644.72574999998</v>
      </c>
      <c r="M80" s="85">
        <f t="shared" si="18"/>
        <v>447.83109999999999</v>
      </c>
      <c r="N80" s="95">
        <f t="shared" si="19"/>
        <v>4030.4798999999998</v>
      </c>
      <c r="O80" s="201">
        <f t="shared" si="20"/>
        <v>275080.25317499996</v>
      </c>
      <c r="P80" s="93">
        <f t="shared" si="13"/>
        <v>33.75</v>
      </c>
      <c r="Q80" s="85">
        <f>VLOOKUP(B80,'Z21'!$B$2:$O$418,14,0)</f>
        <v>2684.2539999999999</v>
      </c>
      <c r="R80" s="204">
        <f t="shared" si="21"/>
        <v>90593.572499999995</v>
      </c>
      <c r="S80" s="95">
        <f t="shared" si="22"/>
        <v>365673.82567499997</v>
      </c>
    </row>
    <row r="81" spans="1:19" ht="45.75" customHeight="1" x14ac:dyDescent="0.25">
      <c r="A81" s="88">
        <v>164</v>
      </c>
      <c r="B81" s="89" t="s">
        <v>140</v>
      </c>
      <c r="C81" s="90" t="s">
        <v>354</v>
      </c>
      <c r="D81" s="89" t="s">
        <v>288</v>
      </c>
      <c r="E81" s="91">
        <v>30</v>
      </c>
      <c r="F81" s="136">
        <v>29</v>
      </c>
      <c r="G81" s="93">
        <f t="shared" si="14"/>
        <v>-1</v>
      </c>
      <c r="H81" s="94">
        <f t="shared" si="15"/>
        <v>7.5</v>
      </c>
      <c r="I81" s="93">
        <f t="shared" si="16"/>
        <v>37.5</v>
      </c>
      <c r="J81" s="202"/>
      <c r="K81" s="85">
        <f>VLOOKUP(B81,'Z21'!$B$2:$M$418,12,0)</f>
        <v>7242.4409999999998</v>
      </c>
      <c r="L81" s="95">
        <f t="shared" si="17"/>
        <v>0</v>
      </c>
      <c r="M81" s="85">
        <f t="shared" si="18"/>
        <v>724.2441</v>
      </c>
      <c r="N81" s="95">
        <f t="shared" si="19"/>
        <v>6518.1968999999999</v>
      </c>
      <c r="O81" s="201">
        <f t="shared" si="20"/>
        <v>0</v>
      </c>
      <c r="P81" s="93">
        <f t="shared" si="13"/>
        <v>29</v>
      </c>
      <c r="Q81" s="85">
        <f>VLOOKUP(B81,'Z21'!$B$2:$O$418,14,0)</f>
        <v>1658.4780000000001</v>
      </c>
      <c r="R81" s="204">
        <f t="shared" si="21"/>
        <v>48095.862000000001</v>
      </c>
      <c r="S81" s="95">
        <f t="shared" si="22"/>
        <v>48095.862000000001</v>
      </c>
    </row>
    <row r="82" spans="1:19" ht="45.75" customHeight="1" x14ac:dyDescent="0.25">
      <c r="A82" s="88">
        <v>169</v>
      </c>
      <c r="B82" s="89" t="s">
        <v>104</v>
      </c>
      <c r="C82" s="90" t="s">
        <v>355</v>
      </c>
      <c r="D82" s="89" t="s">
        <v>288</v>
      </c>
      <c r="E82" s="91">
        <v>13</v>
      </c>
      <c r="F82" s="136">
        <v>17</v>
      </c>
      <c r="G82" s="93">
        <f t="shared" si="14"/>
        <v>4</v>
      </c>
      <c r="H82" s="94">
        <f t="shared" si="15"/>
        <v>3.25</v>
      </c>
      <c r="I82" s="93">
        <f t="shared" si="16"/>
        <v>16.25</v>
      </c>
      <c r="J82" s="202">
        <f t="shared" si="23"/>
        <v>0.75</v>
      </c>
      <c r="K82" s="85">
        <f>VLOOKUP(B82,'Z21'!$B$2:$M$418,12,0)</f>
        <v>174029.83499999999</v>
      </c>
      <c r="L82" s="95">
        <f t="shared" si="17"/>
        <v>130522.37625</v>
      </c>
      <c r="M82" s="85">
        <f t="shared" si="18"/>
        <v>17402.983499999998</v>
      </c>
      <c r="N82" s="95">
        <f t="shared" si="19"/>
        <v>156626.85149999999</v>
      </c>
      <c r="O82" s="201">
        <f t="shared" si="20"/>
        <v>117470.13862499999</v>
      </c>
      <c r="P82" s="93">
        <f t="shared" si="13"/>
        <v>16.25</v>
      </c>
      <c r="Q82" s="85">
        <f>VLOOKUP(B82,'Z21'!$B$2:$O$418,14,0)</f>
        <v>85897.178999999989</v>
      </c>
      <c r="R82" s="204">
        <f t="shared" si="21"/>
        <v>1395829.1587499997</v>
      </c>
      <c r="S82" s="95">
        <f t="shared" si="22"/>
        <v>1513299.2973749996</v>
      </c>
    </row>
    <row r="83" spans="1:19" ht="45.75" customHeight="1" x14ac:dyDescent="0.25">
      <c r="A83" s="88">
        <v>170</v>
      </c>
      <c r="B83" s="89" t="s">
        <v>105</v>
      </c>
      <c r="C83" s="90" t="s">
        <v>356</v>
      </c>
      <c r="D83" s="89" t="s">
        <v>357</v>
      </c>
      <c r="E83" s="91">
        <v>283</v>
      </c>
      <c r="F83" s="136">
        <v>1662</v>
      </c>
      <c r="G83" s="93">
        <f t="shared" si="14"/>
        <v>1379</v>
      </c>
      <c r="H83" s="94">
        <f t="shared" si="15"/>
        <v>70.75</v>
      </c>
      <c r="I83" s="93">
        <f t="shared" si="16"/>
        <v>353.75</v>
      </c>
      <c r="J83" s="202">
        <f t="shared" si="23"/>
        <v>1308.25</v>
      </c>
      <c r="K83" s="85">
        <f>VLOOKUP(B83,'Z21'!$B$2:$M$418,12,0)</f>
        <v>50639.281999999999</v>
      </c>
      <c r="L83" s="95">
        <f t="shared" si="17"/>
        <v>66248840.6765</v>
      </c>
      <c r="M83" s="85">
        <f t="shared" si="18"/>
        <v>5063.9282000000003</v>
      </c>
      <c r="N83" s="95">
        <f t="shared" si="19"/>
        <v>45575.353799999997</v>
      </c>
      <c r="O83" s="201">
        <f t="shared" si="20"/>
        <v>59623956.608849995</v>
      </c>
      <c r="P83" s="93">
        <f t="shared" si="13"/>
        <v>353.75</v>
      </c>
      <c r="Q83" s="85">
        <f>VLOOKUP(B83,'Z21'!$B$2:$O$418,14,0)</f>
        <v>19405.664000000001</v>
      </c>
      <c r="R83" s="204">
        <f t="shared" si="21"/>
        <v>6864753.6400000006</v>
      </c>
      <c r="S83" s="95">
        <f t="shared" si="22"/>
        <v>66488710.248849995</v>
      </c>
    </row>
    <row r="84" spans="1:19" ht="45.75" customHeight="1" x14ac:dyDescent="0.25">
      <c r="A84" s="96">
        <v>173</v>
      </c>
      <c r="B84" s="97" t="s">
        <v>106</v>
      </c>
      <c r="C84" s="98" t="s">
        <v>358</v>
      </c>
      <c r="D84" s="97" t="s">
        <v>359</v>
      </c>
      <c r="E84" s="99">
        <v>10</v>
      </c>
      <c r="F84" s="136">
        <v>74</v>
      </c>
      <c r="G84" s="93">
        <f t="shared" si="14"/>
        <v>64</v>
      </c>
      <c r="H84" s="94">
        <f t="shared" si="15"/>
        <v>2.5</v>
      </c>
      <c r="I84" s="93">
        <f t="shared" si="16"/>
        <v>12.5</v>
      </c>
      <c r="J84" s="202">
        <f t="shared" si="23"/>
        <v>61.5</v>
      </c>
      <c r="K84" s="85">
        <f>VLOOKUP(B84,'Z21'!$B$2:$M$418,12,0)</f>
        <v>23771.518</v>
      </c>
      <c r="L84" s="95">
        <f t="shared" si="17"/>
        <v>1461948.3570000001</v>
      </c>
      <c r="M84" s="85">
        <f t="shared" si="18"/>
        <v>2377.1518000000001</v>
      </c>
      <c r="N84" s="95">
        <f t="shared" si="19"/>
        <v>21394.3662</v>
      </c>
      <c r="O84" s="201">
        <f t="shared" si="20"/>
        <v>1315753.5213000001</v>
      </c>
      <c r="P84" s="93">
        <f t="shared" si="13"/>
        <v>12.5</v>
      </c>
      <c r="Q84" s="85">
        <f>VLOOKUP(B84,'Z21'!$B$2:$O$418,14,0)</f>
        <v>0</v>
      </c>
      <c r="R84" s="204">
        <f t="shared" si="21"/>
        <v>0</v>
      </c>
      <c r="S84" s="95">
        <f t="shared" si="22"/>
        <v>1315753.5213000001</v>
      </c>
    </row>
    <row r="85" spans="1:19" ht="45.75" customHeight="1" x14ac:dyDescent="0.25">
      <c r="A85" s="88">
        <v>174</v>
      </c>
      <c r="B85" s="89" t="s">
        <v>107</v>
      </c>
      <c r="C85" s="90" t="s">
        <v>360</v>
      </c>
      <c r="D85" s="89" t="s">
        <v>361</v>
      </c>
      <c r="E85" s="91">
        <v>96</v>
      </c>
      <c r="F85" s="136">
        <v>464</v>
      </c>
      <c r="G85" s="93">
        <f t="shared" si="14"/>
        <v>368</v>
      </c>
      <c r="H85" s="94">
        <f t="shared" si="15"/>
        <v>24</v>
      </c>
      <c r="I85" s="93">
        <f t="shared" si="16"/>
        <v>120</v>
      </c>
      <c r="J85" s="202">
        <f t="shared" si="23"/>
        <v>344</v>
      </c>
      <c r="K85" s="85">
        <f>VLOOKUP(B85,'Z21'!$B$2:$M$418,12,0)</f>
        <v>11166.875</v>
      </c>
      <c r="L85" s="95">
        <f t="shared" si="17"/>
        <v>3841405</v>
      </c>
      <c r="M85" s="85">
        <f t="shared" si="18"/>
        <v>1116.6875</v>
      </c>
      <c r="N85" s="95">
        <f t="shared" si="19"/>
        <v>10050.1875</v>
      </c>
      <c r="O85" s="201">
        <f t="shared" si="20"/>
        <v>3457264.5</v>
      </c>
      <c r="P85" s="93">
        <f t="shared" si="13"/>
        <v>120</v>
      </c>
      <c r="Q85" s="85">
        <f>VLOOKUP(B85,'Z21'!$B$2:$O$418,14,0)</f>
        <v>6081.0860000000002</v>
      </c>
      <c r="R85" s="204">
        <f t="shared" si="21"/>
        <v>729730.32000000007</v>
      </c>
      <c r="S85" s="95">
        <f t="shared" si="22"/>
        <v>4186994.8200000003</v>
      </c>
    </row>
    <row r="86" spans="1:19" ht="45.75" customHeight="1" x14ac:dyDescent="0.25">
      <c r="A86" s="88">
        <v>176</v>
      </c>
      <c r="B86" s="89" t="s">
        <v>141</v>
      </c>
      <c r="C86" s="90" t="s">
        <v>360</v>
      </c>
      <c r="D86" s="89" t="s">
        <v>357</v>
      </c>
      <c r="E86" s="91">
        <v>3</v>
      </c>
      <c r="F86" s="136">
        <v>21</v>
      </c>
      <c r="G86" s="93">
        <f t="shared" si="14"/>
        <v>18</v>
      </c>
      <c r="H86" s="94">
        <f t="shared" si="15"/>
        <v>0.75</v>
      </c>
      <c r="I86" s="93">
        <f t="shared" si="16"/>
        <v>3.75</v>
      </c>
      <c r="J86" s="202">
        <f t="shared" si="23"/>
        <v>17.25</v>
      </c>
      <c r="K86" s="85">
        <f>VLOOKUP(B86,'Z21'!$B$2:$M$418,12,0)</f>
        <v>4201.8980000000001</v>
      </c>
      <c r="L86" s="95">
        <f t="shared" si="17"/>
        <v>72482.7405</v>
      </c>
      <c r="M86" s="85">
        <f t="shared" si="18"/>
        <v>420.18980000000005</v>
      </c>
      <c r="N86" s="95">
        <f t="shared" si="19"/>
        <v>3781.7082</v>
      </c>
      <c r="O86" s="201">
        <f t="shared" si="20"/>
        <v>65234.46645</v>
      </c>
      <c r="P86" s="93">
        <f t="shared" si="13"/>
        <v>3.75</v>
      </c>
      <c r="Q86" s="85">
        <f>VLOOKUP(B86,'Z21'!$B$2:$O$418,14,0)</f>
        <v>2749.4160000000002</v>
      </c>
      <c r="R86" s="204">
        <f t="shared" si="21"/>
        <v>10310.310000000001</v>
      </c>
      <c r="S86" s="95">
        <f t="shared" si="22"/>
        <v>75544.776450000005</v>
      </c>
    </row>
    <row r="87" spans="1:19" ht="45.75" customHeight="1" x14ac:dyDescent="0.25">
      <c r="A87" s="88">
        <v>192</v>
      </c>
      <c r="B87" s="89" t="s">
        <v>184</v>
      </c>
      <c r="C87" s="90" t="s">
        <v>362</v>
      </c>
      <c r="D87" s="89" t="s">
        <v>363</v>
      </c>
      <c r="E87" s="91">
        <v>56</v>
      </c>
      <c r="F87" s="136">
        <v>821</v>
      </c>
      <c r="G87" s="93">
        <f t="shared" si="14"/>
        <v>765</v>
      </c>
      <c r="H87" s="94">
        <f t="shared" si="15"/>
        <v>14</v>
      </c>
      <c r="I87" s="93">
        <f t="shared" si="16"/>
        <v>70</v>
      </c>
      <c r="J87" s="202">
        <f t="shared" si="23"/>
        <v>751</v>
      </c>
      <c r="K87" s="85">
        <f>VLOOKUP(B87,'Z21'!$B$2:$M$418,12,0)</f>
        <v>7629.2089999999998</v>
      </c>
      <c r="L87" s="95">
        <f t="shared" si="17"/>
        <v>5729535.9589999998</v>
      </c>
      <c r="M87" s="85">
        <f t="shared" si="18"/>
        <v>762.92090000000007</v>
      </c>
      <c r="N87" s="95">
        <f t="shared" si="19"/>
        <v>6866.2880999999998</v>
      </c>
      <c r="O87" s="201">
        <f t="shared" si="20"/>
        <v>5156582.3630999997</v>
      </c>
      <c r="P87" s="93">
        <f t="shared" si="13"/>
        <v>70</v>
      </c>
      <c r="Q87" s="85">
        <f>VLOOKUP(B87,'Z21'!$B$2:$O$418,14,0)</f>
        <v>3930.7400000000002</v>
      </c>
      <c r="R87" s="204">
        <f t="shared" si="21"/>
        <v>275151.8</v>
      </c>
      <c r="S87" s="95">
        <f t="shared" si="22"/>
        <v>5431734.1630999995</v>
      </c>
    </row>
    <row r="88" spans="1:19" ht="45.75" customHeight="1" x14ac:dyDescent="0.25">
      <c r="A88" s="88">
        <v>195</v>
      </c>
      <c r="B88" s="89" t="s">
        <v>185</v>
      </c>
      <c r="C88" s="90" t="s">
        <v>364</v>
      </c>
      <c r="D88" s="89" t="s">
        <v>363</v>
      </c>
      <c r="E88" s="91">
        <v>56</v>
      </c>
      <c r="F88" s="136">
        <v>1010</v>
      </c>
      <c r="G88" s="93">
        <f t="shared" si="14"/>
        <v>954</v>
      </c>
      <c r="H88" s="94">
        <f t="shared" si="15"/>
        <v>14</v>
      </c>
      <c r="I88" s="93">
        <f t="shared" si="16"/>
        <v>70</v>
      </c>
      <c r="J88" s="202">
        <f t="shared" si="23"/>
        <v>940</v>
      </c>
      <c r="K88" s="85">
        <f>VLOOKUP(B88,'Z21'!$B$2:$M$418,12,0)</f>
        <v>11885.759</v>
      </c>
      <c r="L88" s="95">
        <f t="shared" si="17"/>
        <v>11172613.460000001</v>
      </c>
      <c r="M88" s="85">
        <f t="shared" si="18"/>
        <v>1188.5759</v>
      </c>
      <c r="N88" s="95">
        <f t="shared" si="19"/>
        <v>10697.1831</v>
      </c>
      <c r="O88" s="201">
        <f t="shared" si="20"/>
        <v>10055352.114</v>
      </c>
      <c r="P88" s="93">
        <f t="shared" si="13"/>
        <v>70</v>
      </c>
      <c r="Q88" s="85">
        <f>VLOOKUP(B88,'Z21'!$B$2:$O$418,14,0)</f>
        <v>6431.0690000000004</v>
      </c>
      <c r="R88" s="204">
        <f t="shared" si="21"/>
        <v>450174.83</v>
      </c>
      <c r="S88" s="95">
        <f t="shared" si="22"/>
        <v>10505526.944</v>
      </c>
    </row>
    <row r="89" spans="1:19" ht="45.75" customHeight="1" x14ac:dyDescent="0.25">
      <c r="A89" s="88">
        <v>204</v>
      </c>
      <c r="B89" s="89" t="s">
        <v>108</v>
      </c>
      <c r="C89" s="90" t="s">
        <v>365</v>
      </c>
      <c r="D89" s="89" t="s">
        <v>366</v>
      </c>
      <c r="E89" s="91">
        <v>93</v>
      </c>
      <c r="F89" s="136">
        <v>261</v>
      </c>
      <c r="G89" s="93">
        <f t="shared" si="14"/>
        <v>168</v>
      </c>
      <c r="H89" s="94">
        <f t="shared" si="15"/>
        <v>23.25</v>
      </c>
      <c r="I89" s="93">
        <f t="shared" si="16"/>
        <v>116.25</v>
      </c>
      <c r="J89" s="202">
        <f t="shared" si="23"/>
        <v>144.75</v>
      </c>
      <c r="K89" s="85">
        <f>VLOOKUP(B89,'Z21'!$B$2:$M$418,12,0)</f>
        <v>28526.241999999998</v>
      </c>
      <c r="L89" s="95">
        <f t="shared" si="17"/>
        <v>4129173.5294999997</v>
      </c>
      <c r="M89" s="85">
        <f t="shared" si="18"/>
        <v>2852.6242000000002</v>
      </c>
      <c r="N89" s="95">
        <f t="shared" si="19"/>
        <v>25673.6178</v>
      </c>
      <c r="O89" s="201">
        <f t="shared" si="20"/>
        <v>3716256.17655</v>
      </c>
      <c r="P89" s="93">
        <f t="shared" si="13"/>
        <v>116.25</v>
      </c>
      <c r="Q89" s="85">
        <f>VLOOKUP(B89,'Z21'!$B$2:$O$418,14,0)</f>
        <v>14760.243999999999</v>
      </c>
      <c r="R89" s="204">
        <f t="shared" si="21"/>
        <v>1715878.3649999998</v>
      </c>
      <c r="S89" s="95">
        <f t="shared" si="22"/>
        <v>5432134.5415499993</v>
      </c>
    </row>
    <row r="90" spans="1:19" ht="45.75" customHeight="1" x14ac:dyDescent="0.25">
      <c r="A90" s="88">
        <v>205</v>
      </c>
      <c r="B90" s="89" t="s">
        <v>142</v>
      </c>
      <c r="C90" s="90" t="s">
        <v>367</v>
      </c>
      <c r="D90" s="89" t="s">
        <v>288</v>
      </c>
      <c r="E90" s="91">
        <v>4</v>
      </c>
      <c r="F90" s="136">
        <v>16</v>
      </c>
      <c r="G90" s="93">
        <f t="shared" si="14"/>
        <v>12</v>
      </c>
      <c r="H90" s="94">
        <f t="shared" si="15"/>
        <v>1</v>
      </c>
      <c r="I90" s="93">
        <f t="shared" si="16"/>
        <v>5</v>
      </c>
      <c r="J90" s="202">
        <f t="shared" si="23"/>
        <v>11</v>
      </c>
      <c r="K90" s="85">
        <f>VLOOKUP(B90,'Z21'!$B$2:$M$418,12,0)</f>
        <v>36265.805999999997</v>
      </c>
      <c r="L90" s="95">
        <f t="shared" si="17"/>
        <v>398923.86599999998</v>
      </c>
      <c r="M90" s="85">
        <f t="shared" si="18"/>
        <v>3626.5805999999998</v>
      </c>
      <c r="N90" s="95">
        <f t="shared" si="19"/>
        <v>32639.225399999996</v>
      </c>
      <c r="O90" s="201">
        <f t="shared" si="20"/>
        <v>359031.47939999995</v>
      </c>
      <c r="P90" s="93">
        <f t="shared" si="13"/>
        <v>5</v>
      </c>
      <c r="Q90" s="85">
        <f>VLOOKUP(B90,'Z21'!$B$2:$O$418,14,0)</f>
        <v>17690.432000000001</v>
      </c>
      <c r="R90" s="204">
        <f t="shared" si="21"/>
        <v>88452.160000000003</v>
      </c>
      <c r="S90" s="95">
        <f t="shared" si="22"/>
        <v>447483.63939999999</v>
      </c>
    </row>
    <row r="91" spans="1:19" ht="45.75" customHeight="1" x14ac:dyDescent="0.25">
      <c r="A91" s="88">
        <v>207</v>
      </c>
      <c r="B91" s="89" t="s">
        <v>143</v>
      </c>
      <c r="C91" s="90" t="s">
        <v>368</v>
      </c>
      <c r="D91" s="89" t="s">
        <v>288</v>
      </c>
      <c r="E91" s="91">
        <v>9</v>
      </c>
      <c r="F91" s="136">
        <v>7</v>
      </c>
      <c r="G91" s="93">
        <f t="shared" si="14"/>
        <v>-2</v>
      </c>
      <c r="H91" s="94">
        <f t="shared" si="15"/>
        <v>2.25</v>
      </c>
      <c r="I91" s="93">
        <f t="shared" si="16"/>
        <v>11.25</v>
      </c>
      <c r="J91" s="202"/>
      <c r="K91" s="85">
        <f>VLOOKUP(B91,'Z21'!$B$2:$M$418,12,0)</f>
        <v>9121.6290000000008</v>
      </c>
      <c r="L91" s="95">
        <f t="shared" si="17"/>
        <v>0</v>
      </c>
      <c r="M91" s="85">
        <f t="shared" si="18"/>
        <v>912.16290000000015</v>
      </c>
      <c r="N91" s="95">
        <f t="shared" si="19"/>
        <v>8209.4661000000015</v>
      </c>
      <c r="O91" s="201">
        <f t="shared" si="20"/>
        <v>0</v>
      </c>
      <c r="P91" s="93">
        <f t="shared" si="13"/>
        <v>7</v>
      </c>
      <c r="Q91" s="85">
        <f>VLOOKUP(B91,'Z21'!$B$2:$O$418,14,0)</f>
        <v>7186.7380000000003</v>
      </c>
      <c r="R91" s="204">
        <f t="shared" si="21"/>
        <v>50307.166000000005</v>
      </c>
      <c r="S91" s="95">
        <f t="shared" si="22"/>
        <v>50307.166000000005</v>
      </c>
    </row>
    <row r="92" spans="1:19" ht="45.75" customHeight="1" x14ac:dyDescent="0.25">
      <c r="A92" s="88">
        <v>208</v>
      </c>
      <c r="B92" s="89" t="s">
        <v>109</v>
      </c>
      <c r="C92" s="90" t="s">
        <v>369</v>
      </c>
      <c r="D92" s="89" t="s">
        <v>288</v>
      </c>
      <c r="E92" s="91">
        <v>14</v>
      </c>
      <c r="F92" s="136">
        <v>21</v>
      </c>
      <c r="G92" s="93">
        <f t="shared" si="14"/>
        <v>7</v>
      </c>
      <c r="H92" s="94">
        <f t="shared" si="15"/>
        <v>3.5</v>
      </c>
      <c r="I92" s="93">
        <f t="shared" si="16"/>
        <v>17.5</v>
      </c>
      <c r="J92" s="202">
        <f t="shared" si="23"/>
        <v>3.5</v>
      </c>
      <c r="K92" s="85">
        <f>VLOOKUP(B92,'Z21'!$B$2:$M$418,12,0)</f>
        <v>80822.951000000001</v>
      </c>
      <c r="L92" s="95">
        <f t="shared" si="17"/>
        <v>282880.3285</v>
      </c>
      <c r="M92" s="85">
        <f t="shared" si="18"/>
        <v>8082.2951000000003</v>
      </c>
      <c r="N92" s="95">
        <f t="shared" si="19"/>
        <v>72740.655899999998</v>
      </c>
      <c r="O92" s="201">
        <f t="shared" si="20"/>
        <v>254592.29564999999</v>
      </c>
      <c r="P92" s="93">
        <f t="shared" si="13"/>
        <v>17.5</v>
      </c>
      <c r="Q92" s="85">
        <f>VLOOKUP(B92,'Z21'!$B$2:$O$418,14,0)</f>
        <v>50779.065000000002</v>
      </c>
      <c r="R92" s="204">
        <f t="shared" si="21"/>
        <v>888633.63750000007</v>
      </c>
      <c r="S92" s="95">
        <f t="shared" si="22"/>
        <v>1143225.9331499999</v>
      </c>
    </row>
    <row r="93" spans="1:19" ht="45.75" customHeight="1" x14ac:dyDescent="0.25">
      <c r="A93" s="88">
        <v>209</v>
      </c>
      <c r="B93" s="89" t="s">
        <v>144</v>
      </c>
      <c r="C93" s="90" t="s">
        <v>370</v>
      </c>
      <c r="D93" s="89" t="s">
        <v>288</v>
      </c>
      <c r="E93" s="91">
        <v>1</v>
      </c>
      <c r="F93" s="136">
        <v>8</v>
      </c>
      <c r="G93" s="93">
        <f t="shared" si="14"/>
        <v>7</v>
      </c>
      <c r="H93" s="94">
        <f t="shared" si="15"/>
        <v>0.25</v>
      </c>
      <c r="I93" s="93">
        <f t="shared" si="16"/>
        <v>1.25</v>
      </c>
      <c r="J93" s="202">
        <f t="shared" si="23"/>
        <v>6.75</v>
      </c>
      <c r="K93" s="85">
        <f>VLOOKUP(B93,'Z21'!$B$2:$M$418,12,0)</f>
        <v>57273.194000000003</v>
      </c>
      <c r="L93" s="95">
        <f t="shared" si="17"/>
        <v>386594.05950000003</v>
      </c>
      <c r="M93" s="85">
        <f t="shared" si="18"/>
        <v>5727.3194000000003</v>
      </c>
      <c r="N93" s="95">
        <f t="shared" si="19"/>
        <v>51545.874600000003</v>
      </c>
      <c r="O93" s="201">
        <f t="shared" si="20"/>
        <v>347934.65355000005</v>
      </c>
      <c r="P93" s="93">
        <f t="shared" si="13"/>
        <v>1.25</v>
      </c>
      <c r="Q93" s="85">
        <f>VLOOKUP(B93,'Z21'!$B$2:$O$418,14,0)</f>
        <v>37357.794999999998</v>
      </c>
      <c r="R93" s="204">
        <f t="shared" si="21"/>
        <v>46697.243749999994</v>
      </c>
      <c r="S93" s="95">
        <f t="shared" si="22"/>
        <v>394631.89730000007</v>
      </c>
    </row>
    <row r="94" spans="1:19" ht="45.75" customHeight="1" x14ac:dyDescent="0.25">
      <c r="A94" s="88">
        <v>210</v>
      </c>
      <c r="B94" s="89" t="s">
        <v>110</v>
      </c>
      <c r="C94" s="90" t="s">
        <v>371</v>
      </c>
      <c r="D94" s="89" t="s">
        <v>288</v>
      </c>
      <c r="E94" s="91">
        <v>14</v>
      </c>
      <c r="F94" s="136">
        <v>22</v>
      </c>
      <c r="G94" s="93">
        <f t="shared" si="14"/>
        <v>8</v>
      </c>
      <c r="H94" s="94">
        <f t="shared" si="15"/>
        <v>3.5</v>
      </c>
      <c r="I94" s="93">
        <f t="shared" si="16"/>
        <v>17.5</v>
      </c>
      <c r="J94" s="202">
        <f t="shared" si="23"/>
        <v>4.5</v>
      </c>
      <c r="K94" s="85">
        <f>VLOOKUP(B94,'Z21'!$B$2:$M$418,12,0)</f>
        <v>43673.254000000001</v>
      </c>
      <c r="L94" s="95">
        <f t="shared" si="17"/>
        <v>196529.64300000001</v>
      </c>
      <c r="M94" s="85">
        <f t="shared" si="18"/>
        <v>4367.3254000000006</v>
      </c>
      <c r="N94" s="95">
        <f t="shared" si="19"/>
        <v>39305.928599999999</v>
      </c>
      <c r="O94" s="201">
        <f t="shared" si="20"/>
        <v>176876.67869999999</v>
      </c>
      <c r="P94" s="93">
        <f t="shared" si="13"/>
        <v>17.5</v>
      </c>
      <c r="Q94" s="85">
        <f>VLOOKUP(B94,'Z21'!$B$2:$O$418,14,0)</f>
        <v>22537.643999999997</v>
      </c>
      <c r="R94" s="204">
        <f t="shared" si="21"/>
        <v>394408.76999999996</v>
      </c>
      <c r="S94" s="95">
        <f t="shared" si="22"/>
        <v>571285.44869999995</v>
      </c>
    </row>
    <row r="95" spans="1:19" ht="45.75" customHeight="1" x14ac:dyDescent="0.25">
      <c r="A95" s="88">
        <v>211</v>
      </c>
      <c r="B95" s="89" t="s">
        <v>111</v>
      </c>
      <c r="C95" s="90" t="s">
        <v>372</v>
      </c>
      <c r="D95" s="89" t="s">
        <v>288</v>
      </c>
      <c r="E95" s="91">
        <v>7</v>
      </c>
      <c r="F95" s="136">
        <v>14</v>
      </c>
      <c r="G95" s="93">
        <f t="shared" si="14"/>
        <v>7</v>
      </c>
      <c r="H95" s="94">
        <f t="shared" si="15"/>
        <v>1.75</v>
      </c>
      <c r="I95" s="93">
        <f t="shared" si="16"/>
        <v>8.75</v>
      </c>
      <c r="J95" s="202">
        <f t="shared" si="23"/>
        <v>5.25</v>
      </c>
      <c r="K95" s="85">
        <f>VLOOKUP(B95,'Z21'!$B$2:$M$418,12,0)</f>
        <v>32837.444000000003</v>
      </c>
      <c r="L95" s="95">
        <f t="shared" si="17"/>
        <v>172396.58100000001</v>
      </c>
      <c r="M95" s="85">
        <f t="shared" si="18"/>
        <v>3283.7444000000005</v>
      </c>
      <c r="N95" s="95">
        <f t="shared" si="19"/>
        <v>29553.699600000004</v>
      </c>
      <c r="O95" s="201">
        <f t="shared" si="20"/>
        <v>155156.92290000001</v>
      </c>
      <c r="P95" s="93">
        <f t="shared" si="13"/>
        <v>8.75</v>
      </c>
      <c r="Q95" s="85">
        <f>VLOOKUP(B95,'Z21'!$B$2:$O$418,14,0)</f>
        <v>15992.016</v>
      </c>
      <c r="R95" s="204">
        <f t="shared" si="21"/>
        <v>139930.13999999998</v>
      </c>
      <c r="S95" s="95">
        <f t="shared" si="22"/>
        <v>295087.06290000002</v>
      </c>
    </row>
    <row r="96" spans="1:19" ht="45.75" customHeight="1" x14ac:dyDescent="0.25">
      <c r="A96" s="88">
        <v>212</v>
      </c>
      <c r="B96" s="89" t="s">
        <v>112</v>
      </c>
      <c r="C96" s="90" t="s">
        <v>373</v>
      </c>
      <c r="D96" s="89" t="s">
        <v>288</v>
      </c>
      <c r="E96" s="91">
        <v>37</v>
      </c>
      <c r="F96" s="136">
        <v>27</v>
      </c>
      <c r="G96" s="93">
        <f t="shared" si="14"/>
        <v>-10</v>
      </c>
      <c r="H96" s="94">
        <f t="shared" si="15"/>
        <v>9.25</v>
      </c>
      <c r="I96" s="93">
        <f t="shared" si="16"/>
        <v>46.25</v>
      </c>
      <c r="J96" s="202"/>
      <c r="K96" s="85">
        <f>VLOOKUP(B96,'Z21'!$B$2:$M$418,12,0)</f>
        <v>3703.7240000000002</v>
      </c>
      <c r="L96" s="95">
        <f t="shared" si="17"/>
        <v>0</v>
      </c>
      <c r="M96" s="85">
        <f t="shared" si="18"/>
        <v>370.37240000000003</v>
      </c>
      <c r="N96" s="95">
        <f t="shared" si="19"/>
        <v>3333.3516</v>
      </c>
      <c r="O96" s="201">
        <f t="shared" si="20"/>
        <v>0</v>
      </c>
      <c r="P96" s="93">
        <f t="shared" si="13"/>
        <v>27</v>
      </c>
      <c r="Q96" s="85">
        <f>VLOOKUP(B96,'Z21'!$B$2:$O$418,14,0)</f>
        <v>2505.5839999999998</v>
      </c>
      <c r="R96" s="204">
        <f t="shared" si="21"/>
        <v>67650.767999999996</v>
      </c>
      <c r="S96" s="95">
        <f t="shared" si="22"/>
        <v>67650.767999999996</v>
      </c>
    </row>
    <row r="97" spans="1:19" ht="45.75" customHeight="1" x14ac:dyDescent="0.25">
      <c r="A97" s="96">
        <v>213</v>
      </c>
      <c r="B97" s="97" t="s">
        <v>145</v>
      </c>
      <c r="C97" s="98" t="s">
        <v>374</v>
      </c>
      <c r="D97" s="97" t="s">
        <v>288</v>
      </c>
      <c r="E97" s="99">
        <v>1</v>
      </c>
      <c r="F97" s="136">
        <v>0</v>
      </c>
      <c r="G97" s="93">
        <f t="shared" si="14"/>
        <v>-1</v>
      </c>
      <c r="H97" s="94">
        <f t="shared" si="15"/>
        <v>0.25</v>
      </c>
      <c r="I97" s="93">
        <f t="shared" si="16"/>
        <v>1.25</v>
      </c>
      <c r="J97" s="202"/>
      <c r="K97" s="85">
        <f>VLOOKUP(B97,'Z21'!$B$2:$M$418,12,0)</f>
        <v>11609.346</v>
      </c>
      <c r="L97" s="95">
        <f t="shared" si="17"/>
        <v>0</v>
      </c>
      <c r="M97" s="85">
        <f t="shared" si="18"/>
        <v>1160.9346</v>
      </c>
      <c r="N97" s="95">
        <f t="shared" si="19"/>
        <v>10448.411399999999</v>
      </c>
      <c r="O97" s="201">
        <f t="shared" si="20"/>
        <v>0</v>
      </c>
      <c r="P97" s="93">
        <f t="shared" si="13"/>
        <v>0</v>
      </c>
      <c r="Q97" s="85">
        <f>VLOOKUP(B97,'Z21'!$B$2:$O$418,14,0)</f>
        <v>0</v>
      </c>
      <c r="R97" s="204">
        <f t="shared" si="21"/>
        <v>0</v>
      </c>
      <c r="S97" s="95">
        <f t="shared" si="22"/>
        <v>0</v>
      </c>
    </row>
    <row r="98" spans="1:19" ht="45.75" customHeight="1" x14ac:dyDescent="0.25">
      <c r="A98" s="88">
        <v>215</v>
      </c>
      <c r="B98" s="89" t="s">
        <v>113</v>
      </c>
      <c r="C98" s="90" t="s">
        <v>375</v>
      </c>
      <c r="D98" s="89" t="s">
        <v>288</v>
      </c>
      <c r="E98" s="91">
        <v>15</v>
      </c>
      <c r="F98" s="136">
        <v>6</v>
      </c>
      <c r="G98" s="93">
        <f t="shared" si="14"/>
        <v>-9</v>
      </c>
      <c r="H98" s="94">
        <f t="shared" si="15"/>
        <v>3.75</v>
      </c>
      <c r="I98" s="93">
        <f t="shared" si="16"/>
        <v>18.75</v>
      </c>
      <c r="J98" s="202"/>
      <c r="K98" s="85">
        <f>VLOOKUP(B98,'Z21'!$B$2:$M$418,12,0)</f>
        <v>35270.508999999998</v>
      </c>
      <c r="L98" s="95">
        <f t="shared" si="17"/>
        <v>0</v>
      </c>
      <c r="M98" s="85">
        <f t="shared" si="18"/>
        <v>3527.0509000000002</v>
      </c>
      <c r="N98" s="95">
        <f t="shared" si="19"/>
        <v>31743.458099999996</v>
      </c>
      <c r="O98" s="201">
        <f t="shared" si="20"/>
        <v>0</v>
      </c>
      <c r="P98" s="93">
        <f t="shared" ref="P98:P105" si="24">F98-J98</f>
        <v>6</v>
      </c>
      <c r="Q98" s="85">
        <f>VLOOKUP(B98,'Z21'!$B$2:$O$418,14,0)</f>
        <v>10476.367999999999</v>
      </c>
      <c r="R98" s="204">
        <f t="shared" si="21"/>
        <v>62858.207999999991</v>
      </c>
      <c r="S98" s="95">
        <f t="shared" si="22"/>
        <v>62858.207999999991</v>
      </c>
    </row>
    <row r="99" spans="1:19" ht="45.75" customHeight="1" x14ac:dyDescent="0.25">
      <c r="A99" s="88">
        <v>216</v>
      </c>
      <c r="B99" s="89" t="s">
        <v>114</v>
      </c>
      <c r="C99" s="90" t="s">
        <v>376</v>
      </c>
      <c r="D99" s="89" t="s">
        <v>288</v>
      </c>
      <c r="E99" s="91">
        <v>37</v>
      </c>
      <c r="F99" s="136">
        <v>53</v>
      </c>
      <c r="G99" s="93">
        <f t="shared" si="14"/>
        <v>16</v>
      </c>
      <c r="H99" s="94">
        <f t="shared" si="15"/>
        <v>9.25</v>
      </c>
      <c r="I99" s="93">
        <f t="shared" si="16"/>
        <v>46.25</v>
      </c>
      <c r="J99" s="202">
        <f t="shared" si="23"/>
        <v>6.75</v>
      </c>
      <c r="K99" s="85">
        <f>VLOOKUP(B99,'Z21'!$B$2:$M$418,12,0)</f>
        <v>5694.3180000000002</v>
      </c>
      <c r="L99" s="95">
        <f t="shared" si="17"/>
        <v>38436.646500000003</v>
      </c>
      <c r="M99" s="85">
        <f t="shared" si="18"/>
        <v>569.43180000000007</v>
      </c>
      <c r="N99" s="95">
        <f t="shared" si="19"/>
        <v>5124.8861999999999</v>
      </c>
      <c r="O99" s="201">
        <f t="shared" si="20"/>
        <v>34592.981849999996</v>
      </c>
      <c r="P99" s="93">
        <f t="shared" si="24"/>
        <v>46.25</v>
      </c>
      <c r="Q99" s="85">
        <f>VLOOKUP(B99,'Z21'!$B$2:$O$418,14,0)</f>
        <v>3954.9129999999996</v>
      </c>
      <c r="R99" s="204">
        <f t="shared" si="21"/>
        <v>182914.72624999998</v>
      </c>
      <c r="S99" s="95">
        <f t="shared" si="22"/>
        <v>217507.70809999999</v>
      </c>
    </row>
    <row r="100" spans="1:19" ht="45.75" customHeight="1" x14ac:dyDescent="0.25">
      <c r="A100" s="88">
        <v>218</v>
      </c>
      <c r="B100" s="89" t="s">
        <v>115</v>
      </c>
      <c r="C100" s="90" t="s">
        <v>377</v>
      </c>
      <c r="D100" s="89" t="s">
        <v>288</v>
      </c>
      <c r="E100" s="91">
        <v>40</v>
      </c>
      <c r="F100" s="136">
        <v>73</v>
      </c>
      <c r="G100" s="93">
        <f t="shared" si="14"/>
        <v>33</v>
      </c>
      <c r="H100" s="94">
        <f t="shared" si="15"/>
        <v>10</v>
      </c>
      <c r="I100" s="93">
        <f t="shared" si="16"/>
        <v>50</v>
      </c>
      <c r="J100" s="202">
        <f t="shared" si="23"/>
        <v>23</v>
      </c>
      <c r="K100" s="85">
        <f>VLOOKUP(B100,'Z21'!$B$2:$M$418,12,0)</f>
        <v>2874.4850000000001</v>
      </c>
      <c r="L100" s="95">
        <f t="shared" si="17"/>
        <v>66113.154999999999</v>
      </c>
      <c r="M100" s="85">
        <f t="shared" si="18"/>
        <v>287.44850000000002</v>
      </c>
      <c r="N100" s="95">
        <f t="shared" si="19"/>
        <v>2587.0365000000002</v>
      </c>
      <c r="O100" s="201">
        <f t="shared" si="20"/>
        <v>59501.839500000002</v>
      </c>
      <c r="P100" s="93">
        <f t="shared" si="24"/>
        <v>50</v>
      </c>
      <c r="Q100" s="85">
        <f>VLOOKUP(B100,'Z21'!$B$2:$O$418,14,0)</f>
        <v>1437.768</v>
      </c>
      <c r="R100" s="204">
        <f t="shared" si="21"/>
        <v>71888.399999999994</v>
      </c>
      <c r="S100" s="95">
        <f t="shared" si="22"/>
        <v>131390.2395</v>
      </c>
    </row>
    <row r="101" spans="1:19" ht="45.75" customHeight="1" x14ac:dyDescent="0.25">
      <c r="A101" s="88">
        <v>251</v>
      </c>
      <c r="B101" s="89" t="s">
        <v>186</v>
      </c>
      <c r="C101" s="103" t="s">
        <v>378</v>
      </c>
      <c r="D101" s="89" t="s">
        <v>379</v>
      </c>
      <c r="E101" s="91">
        <v>24</v>
      </c>
      <c r="F101" s="136">
        <v>23</v>
      </c>
      <c r="G101" s="93">
        <f t="shared" si="14"/>
        <v>-1</v>
      </c>
      <c r="H101" s="94">
        <f t="shared" si="15"/>
        <v>6</v>
      </c>
      <c r="I101" s="93">
        <f t="shared" si="16"/>
        <v>30</v>
      </c>
      <c r="J101" s="202"/>
      <c r="K101" s="85">
        <f>VLOOKUP(B101,'Z21'!$B$2:$M$418,12,0)</f>
        <v>22665.866000000002</v>
      </c>
      <c r="L101" s="95">
        <f t="shared" si="17"/>
        <v>0</v>
      </c>
      <c r="M101" s="85">
        <f t="shared" si="18"/>
        <v>2266.5866000000001</v>
      </c>
      <c r="N101" s="95">
        <f t="shared" si="19"/>
        <v>20399.279400000003</v>
      </c>
      <c r="O101" s="201">
        <f t="shared" si="20"/>
        <v>0</v>
      </c>
      <c r="P101" s="93">
        <f t="shared" si="24"/>
        <v>23</v>
      </c>
      <c r="Q101" s="85">
        <f>VLOOKUP(B101,'Z21'!$B$2:$O$418,14,0)</f>
        <v>16031.954000000002</v>
      </c>
      <c r="R101" s="204">
        <f t="shared" si="21"/>
        <v>368734.94200000004</v>
      </c>
      <c r="S101" s="95">
        <f t="shared" si="22"/>
        <v>368734.94200000004</v>
      </c>
    </row>
    <row r="102" spans="1:19" ht="45.75" customHeight="1" x14ac:dyDescent="0.25">
      <c r="A102" s="88">
        <v>255</v>
      </c>
      <c r="B102" s="89" t="s">
        <v>116</v>
      </c>
      <c r="C102" s="103" t="s">
        <v>380</v>
      </c>
      <c r="D102" s="89" t="s">
        <v>288</v>
      </c>
      <c r="E102" s="91">
        <v>14</v>
      </c>
      <c r="F102" s="136">
        <v>20</v>
      </c>
      <c r="G102" s="93">
        <f t="shared" si="14"/>
        <v>6</v>
      </c>
      <c r="H102" s="94">
        <f t="shared" si="15"/>
        <v>3.5</v>
      </c>
      <c r="I102" s="93">
        <f t="shared" si="16"/>
        <v>17.5</v>
      </c>
      <c r="J102" s="202">
        <f t="shared" si="23"/>
        <v>2.5</v>
      </c>
      <c r="K102" s="85">
        <f>VLOOKUP(B102,'Z21'!$B$2:$M$418,12,0)</f>
        <v>46437.383999999998</v>
      </c>
      <c r="L102" s="95">
        <f t="shared" si="17"/>
        <v>116093.45999999999</v>
      </c>
      <c r="M102" s="85">
        <f t="shared" si="18"/>
        <v>4643.7384000000002</v>
      </c>
      <c r="N102" s="95">
        <f t="shared" si="19"/>
        <v>41793.645599999996</v>
      </c>
      <c r="O102" s="201">
        <f t="shared" si="20"/>
        <v>104484.11399999999</v>
      </c>
      <c r="P102" s="93">
        <f t="shared" si="24"/>
        <v>17.5</v>
      </c>
      <c r="Q102" s="85">
        <f>VLOOKUP(B102,'Z21'!$B$2:$O$418,14,0)</f>
        <v>29299.777999999998</v>
      </c>
      <c r="R102" s="204">
        <f t="shared" si="21"/>
        <v>512746.11499999999</v>
      </c>
      <c r="S102" s="95">
        <f t="shared" si="22"/>
        <v>617230.22899999993</v>
      </c>
    </row>
    <row r="103" spans="1:19" ht="45.75" customHeight="1" x14ac:dyDescent="0.25">
      <c r="A103" s="88">
        <v>257</v>
      </c>
      <c r="B103" s="89" t="s">
        <v>146</v>
      </c>
      <c r="C103" s="103" t="s">
        <v>381</v>
      </c>
      <c r="D103" s="89" t="s">
        <v>288</v>
      </c>
      <c r="E103" s="91">
        <v>11</v>
      </c>
      <c r="F103" s="136">
        <v>13</v>
      </c>
      <c r="G103" s="93">
        <f t="shared" si="14"/>
        <v>2</v>
      </c>
      <c r="H103" s="94">
        <f t="shared" si="15"/>
        <v>2.75</v>
      </c>
      <c r="I103" s="93">
        <f t="shared" si="16"/>
        <v>13.75</v>
      </c>
      <c r="J103" s="202"/>
      <c r="K103" s="85">
        <f>VLOOKUP(B103,'Z21'!$B$2:$M$418,12,0)</f>
        <v>59484.498</v>
      </c>
      <c r="L103" s="95">
        <f t="shared" si="17"/>
        <v>0</v>
      </c>
      <c r="M103" s="85">
        <f t="shared" si="18"/>
        <v>5948.4498000000003</v>
      </c>
      <c r="N103" s="95">
        <f t="shared" si="19"/>
        <v>53536.048199999997</v>
      </c>
      <c r="O103" s="201">
        <f t="shared" si="20"/>
        <v>0</v>
      </c>
      <c r="P103" s="93">
        <f t="shared" si="24"/>
        <v>13</v>
      </c>
      <c r="Q103" s="85">
        <f>VLOOKUP(B103,'Z21'!$B$2:$O$418,14,0)</f>
        <v>18796.084000000003</v>
      </c>
      <c r="R103" s="204">
        <f t="shared" si="21"/>
        <v>244349.09200000003</v>
      </c>
      <c r="S103" s="95">
        <f t="shared" si="22"/>
        <v>244349.09200000003</v>
      </c>
    </row>
    <row r="104" spans="1:19" ht="45.75" customHeight="1" x14ac:dyDescent="0.25">
      <c r="A104" s="88">
        <v>260</v>
      </c>
      <c r="B104" s="89" t="s">
        <v>117</v>
      </c>
      <c r="C104" s="103" t="s">
        <v>382</v>
      </c>
      <c r="D104" s="89" t="s">
        <v>288</v>
      </c>
      <c r="E104" s="91">
        <v>10</v>
      </c>
      <c r="F104" s="136">
        <v>12</v>
      </c>
      <c r="G104" s="93">
        <f t="shared" si="14"/>
        <v>2</v>
      </c>
      <c r="H104" s="94">
        <f t="shared" si="15"/>
        <v>2.5</v>
      </c>
      <c r="I104" s="93">
        <f t="shared" si="16"/>
        <v>12.5</v>
      </c>
      <c r="J104" s="202"/>
      <c r="K104" s="85">
        <f>VLOOKUP(B104,'Z21'!$B$2:$M$418,12,0)</f>
        <v>9453.7450000000008</v>
      </c>
      <c r="L104" s="95">
        <f t="shared" si="17"/>
        <v>0</v>
      </c>
      <c r="M104" s="85">
        <f t="shared" si="18"/>
        <v>945.37450000000013</v>
      </c>
      <c r="N104" s="95">
        <f t="shared" si="19"/>
        <v>8508.3705000000009</v>
      </c>
      <c r="O104" s="201">
        <f t="shared" si="20"/>
        <v>0</v>
      </c>
      <c r="P104" s="93">
        <f t="shared" si="24"/>
        <v>12</v>
      </c>
      <c r="Q104" s="85">
        <f>VLOOKUP(B104,'Z21'!$B$2:$O$418,14,0)</f>
        <v>3417.8520000000008</v>
      </c>
      <c r="R104" s="204">
        <f t="shared" si="21"/>
        <v>41014.224000000009</v>
      </c>
      <c r="S104" s="95">
        <f t="shared" si="22"/>
        <v>41014.224000000009</v>
      </c>
    </row>
    <row r="105" spans="1:19" ht="45.75" customHeight="1" x14ac:dyDescent="0.25">
      <c r="A105" s="88">
        <v>291</v>
      </c>
      <c r="B105" s="89" t="s">
        <v>152</v>
      </c>
      <c r="C105" s="103" t="s">
        <v>383</v>
      </c>
      <c r="D105" s="89" t="s">
        <v>288</v>
      </c>
      <c r="E105" s="91">
        <v>3</v>
      </c>
      <c r="F105" s="197">
        <v>7</v>
      </c>
      <c r="G105" s="93">
        <f t="shared" si="14"/>
        <v>4</v>
      </c>
      <c r="H105" s="94">
        <f t="shared" si="15"/>
        <v>0.75</v>
      </c>
      <c r="I105" s="93">
        <f t="shared" si="16"/>
        <v>3.75</v>
      </c>
      <c r="J105" s="202">
        <f t="shared" si="23"/>
        <v>3.25</v>
      </c>
      <c r="K105" s="85">
        <f>VLOOKUP(B105,'Z21'!$B$2:$M$418,12,0)</f>
        <v>72862.676999999996</v>
      </c>
      <c r="L105" s="95">
        <f>J105*K105</f>
        <v>236803.70024999999</v>
      </c>
      <c r="M105" s="85">
        <f t="shared" si="18"/>
        <v>7286.2677000000003</v>
      </c>
      <c r="N105" s="95">
        <f t="shared" si="19"/>
        <v>65576.409299999999</v>
      </c>
      <c r="O105" s="201">
        <f t="shared" si="20"/>
        <v>213123.33022499998</v>
      </c>
      <c r="P105" s="93">
        <f t="shared" si="24"/>
        <v>3.75</v>
      </c>
      <c r="Q105" s="85">
        <f>VLOOKUP(B105,'Z21'!$B$2:$O$418,14,0)</f>
        <v>20454.562000000005</v>
      </c>
      <c r="R105" s="204">
        <f t="shared" si="21"/>
        <v>76704.607500000013</v>
      </c>
      <c r="S105" s="95">
        <f t="shared" si="22"/>
        <v>289827.93772499997</v>
      </c>
    </row>
    <row r="106" spans="1:19" x14ac:dyDescent="0.25">
      <c r="E106" s="198">
        <f>SUM(E2:E105)</f>
        <v>4839</v>
      </c>
      <c r="F106" s="200">
        <f>SUM(F2:F105)</f>
        <v>14554</v>
      </c>
      <c r="G106" s="194">
        <f>SUM(G2:G105)</f>
        <v>9715</v>
      </c>
      <c r="I106" s="104">
        <f>SUM(I2:I105)</f>
        <v>6048.75</v>
      </c>
      <c r="J106" s="104">
        <f>SUM(J2:J105)</f>
        <v>9773.75</v>
      </c>
      <c r="L106" s="105"/>
      <c r="O106" s="105">
        <f>SUM(O2:O105)</f>
        <v>163722261.64635</v>
      </c>
      <c r="P106" s="104">
        <f>SUM(P2:P105)</f>
        <v>4780.25</v>
      </c>
      <c r="R106" s="131">
        <f>SUM(R2:R105)</f>
        <v>31561908.359999999</v>
      </c>
      <c r="S106" s="113">
        <f>SUM(S2:S105)</f>
        <v>195284170.00635007</v>
      </c>
    </row>
    <row r="107" spans="1:19" x14ac:dyDescent="0.25">
      <c r="F107" s="199"/>
    </row>
    <row r="108" spans="1:19" x14ac:dyDescent="0.25">
      <c r="F108" s="199">
        <f>+E106+G106</f>
        <v>14554</v>
      </c>
      <c r="S108" s="95"/>
    </row>
    <row r="109" spans="1:19" x14ac:dyDescent="0.25">
      <c r="F109" s="199" t="s">
        <v>986</v>
      </c>
      <c r="S109" s="85">
        <f>+'INSUMOS DISCRIMINADOS'!CM110</f>
        <v>188018826.19240001</v>
      </c>
    </row>
    <row r="111" spans="1:19" x14ac:dyDescent="0.25">
      <c r="S111" s="95">
        <f>+S106-S109</f>
        <v>7265343.8139500618</v>
      </c>
    </row>
  </sheetData>
  <autoFilter ref="A1:S106" xr:uid="{00000000-0009-0000-0000-00000400000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3:CO114"/>
  <sheetViews>
    <sheetView workbookViewId="0">
      <pane xSplit="7" ySplit="5" topLeftCell="BG72" activePane="bottomRight" state="frozen"/>
      <selection pane="topRight" activeCell="H1" sqref="H1"/>
      <selection pane="bottomLeft" activeCell="A6" sqref="A6"/>
      <selection pane="bottomRight" activeCell="BL91" sqref="BL91:BL92"/>
    </sheetView>
  </sheetViews>
  <sheetFormatPr baseColWidth="10" defaultColWidth="10.7109375" defaultRowHeight="13.5" x14ac:dyDescent="0.25"/>
  <cols>
    <col min="1" max="1" width="5.140625" style="205" bestFit="1" customWidth="1"/>
    <col min="2" max="2" width="8" style="205" bestFit="1" customWidth="1"/>
    <col min="3" max="3" width="8" style="205" customWidth="1"/>
    <col min="4" max="4" width="65.42578125" style="205" customWidth="1"/>
    <col min="5" max="5" width="9.28515625" style="205" customWidth="1"/>
    <col min="6" max="6" width="9.85546875" style="205" customWidth="1"/>
    <col min="7" max="7" width="6.7109375" style="205" customWidth="1"/>
    <col min="8" max="9" width="12.42578125" style="205" customWidth="1"/>
    <col min="10" max="10" width="17.28515625" style="205" customWidth="1"/>
    <col min="11" max="12" width="13.42578125" style="205" customWidth="1"/>
    <col min="13" max="13" width="15.42578125" style="205" customWidth="1"/>
    <col min="14" max="16" width="16.7109375" style="205" customWidth="1"/>
    <col min="17" max="19" width="16" style="205" customWidth="1"/>
    <col min="20" max="22" width="16.85546875" style="205" customWidth="1"/>
    <col min="23" max="25" width="19.85546875" style="205" customWidth="1"/>
    <col min="26" max="28" width="16.7109375" style="205" customWidth="1"/>
    <col min="29" max="31" width="14.5703125" style="205" customWidth="1"/>
    <col min="32" max="34" width="21.28515625" style="205" customWidth="1"/>
    <col min="35" max="37" width="22.28515625" style="205" customWidth="1"/>
    <col min="38" max="40" width="24.140625" style="205" customWidth="1"/>
    <col min="41" max="43" width="35.7109375" style="205" customWidth="1"/>
    <col min="44" max="46" width="14.5703125" style="205" customWidth="1"/>
    <col min="47" max="49" width="23.7109375" style="205" customWidth="1"/>
    <col min="50" max="52" width="23.28515625" style="205" customWidth="1"/>
    <col min="53" max="55" width="13.42578125" style="205" customWidth="1"/>
    <col min="56" max="58" width="23" style="205" customWidth="1"/>
    <col min="59" max="61" width="16.85546875" style="205" customWidth="1"/>
    <col min="62" max="64" width="22.140625" style="205" customWidth="1"/>
    <col min="65" max="67" width="14" style="205" customWidth="1"/>
    <col min="68" max="70" width="21.28515625" style="205" customWidth="1"/>
    <col min="71" max="73" width="16.7109375" style="205" customWidth="1"/>
    <col min="74" max="76" width="18.140625" style="205" customWidth="1"/>
    <col min="77" max="79" width="13.42578125" style="205" customWidth="1"/>
    <col min="80" max="82" width="17.140625" style="205" customWidth="1"/>
    <col min="83" max="83" width="11.140625" style="205" customWidth="1"/>
    <col min="84" max="84" width="10" style="205" hidden="1" customWidth="1"/>
    <col min="85" max="85" width="10" style="205" customWidth="1"/>
    <col min="86" max="86" width="14.5703125" style="205" customWidth="1"/>
    <col min="87" max="87" width="16.7109375" style="205" bestFit="1" customWidth="1"/>
    <col min="88" max="88" width="10" style="205" customWidth="1"/>
    <col min="89" max="89" width="17" style="205" customWidth="1"/>
    <col min="90" max="90" width="18" style="205" bestFit="1" customWidth="1"/>
    <col min="91" max="91" width="19.28515625" style="205" customWidth="1"/>
    <col min="92" max="92" width="18" style="205" bestFit="1" customWidth="1"/>
    <col min="93" max="93" width="10.7109375" style="205" bestFit="1" customWidth="1"/>
    <col min="94" max="16384" width="10.7109375" style="205"/>
  </cols>
  <sheetData>
    <row r="3" spans="1:92" ht="25.5" x14ac:dyDescent="0.25">
      <c r="H3" s="277" t="s">
        <v>1397</v>
      </c>
      <c r="I3" s="278"/>
      <c r="J3" s="279"/>
      <c r="K3" s="277" t="s">
        <v>1398</v>
      </c>
      <c r="L3" s="278"/>
      <c r="M3" s="279"/>
      <c r="N3" s="277" t="s">
        <v>1399</v>
      </c>
      <c r="O3" s="278"/>
      <c r="P3" s="279"/>
      <c r="Q3" s="277" t="s">
        <v>1400</v>
      </c>
      <c r="R3" s="278"/>
      <c r="S3" s="279"/>
      <c r="T3" s="277" t="s">
        <v>1401</v>
      </c>
      <c r="U3" s="278"/>
      <c r="V3" s="279"/>
      <c r="W3" s="277" t="s">
        <v>1402</v>
      </c>
      <c r="X3" s="278"/>
      <c r="Y3" s="279"/>
      <c r="Z3" s="277" t="s">
        <v>1403</v>
      </c>
      <c r="AA3" s="278"/>
      <c r="AB3" s="279"/>
      <c r="AC3" s="277" t="s">
        <v>1404</v>
      </c>
      <c r="AD3" s="278"/>
      <c r="AE3" s="279"/>
      <c r="AF3" s="277" t="s">
        <v>1405</v>
      </c>
      <c r="AG3" s="278"/>
      <c r="AH3" s="279"/>
      <c r="AI3" s="277" t="s">
        <v>1406</v>
      </c>
      <c r="AJ3" s="278"/>
      <c r="AK3" s="279"/>
      <c r="AL3" s="277" t="s">
        <v>1407</v>
      </c>
      <c r="AM3" s="278"/>
      <c r="AN3" s="279"/>
      <c r="AO3" s="277" t="s">
        <v>1408</v>
      </c>
      <c r="AP3" s="278"/>
      <c r="AQ3" s="279"/>
      <c r="AR3" s="277" t="s">
        <v>1409</v>
      </c>
      <c r="AS3" s="278"/>
      <c r="AT3" s="279"/>
      <c r="AU3" s="277" t="s">
        <v>1410</v>
      </c>
      <c r="AV3" s="278"/>
      <c r="AW3" s="279"/>
      <c r="AX3" s="277" t="s">
        <v>1411</v>
      </c>
      <c r="AY3" s="278"/>
      <c r="AZ3" s="279"/>
      <c r="BA3" s="277" t="s">
        <v>1412</v>
      </c>
      <c r="BB3" s="278"/>
      <c r="BC3" s="279"/>
      <c r="BD3" s="277" t="s">
        <v>1413</v>
      </c>
      <c r="BE3" s="278"/>
      <c r="BF3" s="279"/>
      <c r="BG3" s="277" t="s">
        <v>1414</v>
      </c>
      <c r="BH3" s="278"/>
      <c r="BI3" s="279"/>
      <c r="BJ3" s="277" t="s">
        <v>1415</v>
      </c>
      <c r="BK3" s="278"/>
      <c r="BL3" s="279"/>
      <c r="BM3" s="277" t="s">
        <v>1416</v>
      </c>
      <c r="BN3" s="278"/>
      <c r="BO3" s="279"/>
      <c r="BP3" s="277" t="s">
        <v>1417</v>
      </c>
      <c r="BQ3" s="278"/>
      <c r="BR3" s="279"/>
      <c r="BS3" s="277" t="s">
        <v>1418</v>
      </c>
      <c r="BT3" s="278"/>
      <c r="BU3" s="279"/>
      <c r="BV3" s="277" t="s">
        <v>1419</v>
      </c>
      <c r="BW3" s="278"/>
      <c r="BX3" s="279"/>
      <c r="BY3" s="277" t="s">
        <v>1420</v>
      </c>
      <c r="BZ3" s="278"/>
      <c r="CA3" s="279"/>
      <c r="CB3" s="277" t="s">
        <v>1421</v>
      </c>
      <c r="CC3" s="278"/>
      <c r="CD3" s="279"/>
    </row>
    <row r="4" spans="1:92" ht="19.5" customHeight="1" x14ac:dyDescent="0.25">
      <c r="H4" s="280" t="s">
        <v>1372</v>
      </c>
      <c r="I4" s="281"/>
      <c r="J4" s="282"/>
      <c r="K4" s="280" t="s">
        <v>1422</v>
      </c>
      <c r="L4" s="281"/>
      <c r="M4" s="282"/>
      <c r="N4" s="280" t="s">
        <v>1374</v>
      </c>
      <c r="O4" s="281"/>
      <c r="P4" s="282"/>
      <c r="Q4" s="280" t="s">
        <v>1375</v>
      </c>
      <c r="R4" s="281"/>
      <c r="S4" s="282"/>
      <c r="T4" s="280" t="s">
        <v>1376</v>
      </c>
      <c r="U4" s="281"/>
      <c r="V4" s="282"/>
      <c r="W4" s="280" t="s">
        <v>1377</v>
      </c>
      <c r="X4" s="281"/>
      <c r="Y4" s="282"/>
      <c r="Z4" s="280" t="s">
        <v>1378</v>
      </c>
      <c r="AA4" s="281"/>
      <c r="AB4" s="282"/>
      <c r="AC4" s="280" t="s">
        <v>1379</v>
      </c>
      <c r="AD4" s="281"/>
      <c r="AE4" s="282"/>
      <c r="AF4" s="280" t="s">
        <v>1380</v>
      </c>
      <c r="AG4" s="281"/>
      <c r="AH4" s="282"/>
      <c r="AI4" s="280" t="s">
        <v>1381</v>
      </c>
      <c r="AJ4" s="281"/>
      <c r="AK4" s="282"/>
      <c r="AL4" s="280" t="s">
        <v>1382</v>
      </c>
      <c r="AM4" s="281"/>
      <c r="AN4" s="282"/>
      <c r="AO4" s="280" t="s">
        <v>1383</v>
      </c>
      <c r="AP4" s="281"/>
      <c r="AQ4" s="282"/>
      <c r="AR4" s="280" t="s">
        <v>1384</v>
      </c>
      <c r="AS4" s="281"/>
      <c r="AT4" s="282"/>
      <c r="AU4" s="280" t="s">
        <v>1385</v>
      </c>
      <c r="AV4" s="281"/>
      <c r="AW4" s="282"/>
      <c r="AX4" s="280" t="s">
        <v>1386</v>
      </c>
      <c r="AY4" s="281"/>
      <c r="AZ4" s="282"/>
      <c r="BA4" s="280" t="s">
        <v>1387</v>
      </c>
      <c r="BB4" s="281"/>
      <c r="BC4" s="282"/>
      <c r="BD4" s="280" t="s">
        <v>1388</v>
      </c>
      <c r="BE4" s="281"/>
      <c r="BF4" s="282"/>
      <c r="BG4" s="280" t="s">
        <v>1389</v>
      </c>
      <c r="BH4" s="281"/>
      <c r="BI4" s="282"/>
      <c r="BJ4" s="280" t="s">
        <v>1390</v>
      </c>
      <c r="BK4" s="281"/>
      <c r="BL4" s="282"/>
      <c r="BM4" s="280" t="s">
        <v>1391</v>
      </c>
      <c r="BN4" s="281"/>
      <c r="BO4" s="282"/>
      <c r="BP4" s="280" t="s">
        <v>1392</v>
      </c>
      <c r="BQ4" s="281"/>
      <c r="BR4" s="282"/>
      <c r="BS4" s="280" t="s">
        <v>1393</v>
      </c>
      <c r="BT4" s="281"/>
      <c r="BU4" s="282"/>
      <c r="BV4" s="280" t="s">
        <v>1394</v>
      </c>
      <c r="BW4" s="281"/>
      <c r="BX4" s="282"/>
      <c r="BY4" s="280" t="s">
        <v>1395</v>
      </c>
      <c r="BZ4" s="281"/>
      <c r="CA4" s="282"/>
      <c r="CB4" s="280" t="s">
        <v>1396</v>
      </c>
      <c r="CC4" s="281"/>
      <c r="CD4" s="282"/>
    </row>
    <row r="5" spans="1:92" s="213" customFormat="1" ht="75" x14ac:dyDescent="0.25">
      <c r="A5" s="206" t="s">
        <v>985</v>
      </c>
      <c r="B5" s="206" t="s">
        <v>1423</v>
      </c>
      <c r="C5" s="206"/>
      <c r="D5" s="206" t="s">
        <v>1424</v>
      </c>
      <c r="E5" s="206" t="s">
        <v>1425</v>
      </c>
      <c r="F5" s="206" t="s">
        <v>1426</v>
      </c>
      <c r="G5" s="206" t="s">
        <v>1427</v>
      </c>
      <c r="H5" s="207" t="s">
        <v>986</v>
      </c>
      <c r="I5" s="207" t="s">
        <v>1428</v>
      </c>
      <c r="J5" s="207" t="s">
        <v>1397</v>
      </c>
      <c r="L5" s="207" t="s">
        <v>1428</v>
      </c>
      <c r="M5" s="207" t="s">
        <v>1398</v>
      </c>
      <c r="O5" s="207" t="s">
        <v>1428</v>
      </c>
      <c r="P5" s="207" t="s">
        <v>1399</v>
      </c>
      <c r="R5" s="207" t="s">
        <v>1428</v>
      </c>
      <c r="S5" s="207" t="s">
        <v>1400</v>
      </c>
      <c r="U5" s="207" t="s">
        <v>1428</v>
      </c>
      <c r="V5" s="207" t="s">
        <v>1401</v>
      </c>
      <c r="X5" s="207" t="s">
        <v>1428</v>
      </c>
      <c r="Y5" s="207" t="s">
        <v>1402</v>
      </c>
      <c r="AA5" s="207" t="s">
        <v>1428</v>
      </c>
      <c r="AB5" s="207" t="s">
        <v>1403</v>
      </c>
      <c r="AD5" s="207" t="s">
        <v>1428</v>
      </c>
      <c r="AE5" s="207" t="s">
        <v>1404</v>
      </c>
      <c r="AG5" s="207" t="s">
        <v>1428</v>
      </c>
      <c r="AH5" s="207" t="s">
        <v>1405</v>
      </c>
      <c r="AJ5" s="207" t="s">
        <v>1428</v>
      </c>
      <c r="AK5" s="207" t="s">
        <v>1406</v>
      </c>
      <c r="AM5" s="207" t="s">
        <v>1428</v>
      </c>
      <c r="AN5" s="207" t="s">
        <v>1407</v>
      </c>
      <c r="AP5" s="207" t="s">
        <v>1428</v>
      </c>
      <c r="AQ5" s="207" t="s">
        <v>1408</v>
      </c>
      <c r="AS5" s="207" t="s">
        <v>1428</v>
      </c>
      <c r="AT5" s="207" t="s">
        <v>1409</v>
      </c>
      <c r="AV5" s="207" t="s">
        <v>1428</v>
      </c>
      <c r="AW5" s="207" t="s">
        <v>1410</v>
      </c>
      <c r="AY5" s="207" t="s">
        <v>1428</v>
      </c>
      <c r="AZ5" s="207" t="s">
        <v>1411</v>
      </c>
      <c r="BB5" s="207" t="s">
        <v>1428</v>
      </c>
      <c r="BC5" s="207" t="s">
        <v>1412</v>
      </c>
      <c r="BE5" s="207" t="s">
        <v>1428</v>
      </c>
      <c r="BF5" s="207" t="s">
        <v>1413</v>
      </c>
      <c r="BH5" s="207" t="s">
        <v>1428</v>
      </c>
      <c r="BI5" s="207" t="s">
        <v>1414</v>
      </c>
      <c r="BK5" s="207" t="s">
        <v>1428</v>
      </c>
      <c r="BL5" s="207" t="s">
        <v>1415</v>
      </c>
      <c r="BN5" s="207" t="s">
        <v>1428</v>
      </c>
      <c r="BO5" s="207" t="s">
        <v>1416</v>
      </c>
      <c r="BQ5" s="207" t="s">
        <v>1428</v>
      </c>
      <c r="BR5" s="207" t="s">
        <v>1417</v>
      </c>
      <c r="BT5" s="207" t="s">
        <v>1428</v>
      </c>
      <c r="BU5" s="207" t="s">
        <v>1418</v>
      </c>
      <c r="BW5" s="207" t="s">
        <v>1428</v>
      </c>
      <c r="BX5" s="207" t="s">
        <v>1419</v>
      </c>
      <c r="BZ5" s="207" t="s">
        <v>1428</v>
      </c>
      <c r="CA5" s="207" t="s">
        <v>1420</v>
      </c>
      <c r="CC5" s="207" t="s">
        <v>1428</v>
      </c>
      <c r="CD5" s="207" t="s">
        <v>1421</v>
      </c>
      <c r="CE5" s="208" t="s">
        <v>1429</v>
      </c>
      <c r="CF5" s="208" t="s">
        <v>1430</v>
      </c>
      <c r="CG5" s="209" t="s">
        <v>241</v>
      </c>
      <c r="CH5" s="210" t="s">
        <v>1431</v>
      </c>
      <c r="CI5" s="210" t="s">
        <v>1432</v>
      </c>
      <c r="CJ5" s="211" t="s">
        <v>242</v>
      </c>
      <c r="CK5" s="212" t="s">
        <v>1433</v>
      </c>
      <c r="CL5" s="212" t="s">
        <v>1434</v>
      </c>
    </row>
    <row r="6" spans="1:92" ht="14.45" customHeight="1" x14ac:dyDescent="0.25">
      <c r="A6" s="214">
        <v>1</v>
      </c>
      <c r="B6" s="215">
        <v>3</v>
      </c>
      <c r="C6" s="216">
        <v>21.5</v>
      </c>
      <c r="D6" s="217" t="s">
        <v>47</v>
      </c>
      <c r="E6" s="216">
        <v>30</v>
      </c>
      <c r="F6" s="216">
        <v>29</v>
      </c>
      <c r="G6" s="216">
        <v>59</v>
      </c>
      <c r="H6" s="218"/>
      <c r="I6" s="219">
        <v>14727.663</v>
      </c>
      <c r="J6" s="220">
        <v>0</v>
      </c>
      <c r="K6" s="218">
        <v>10</v>
      </c>
      <c r="L6" s="221">
        <v>7268.7160000000003</v>
      </c>
      <c r="M6" s="222">
        <v>72687.16</v>
      </c>
      <c r="N6" s="218"/>
      <c r="O6" s="219">
        <v>14727.663</v>
      </c>
      <c r="P6" s="220">
        <v>0</v>
      </c>
      <c r="Q6" s="218"/>
      <c r="R6" s="219">
        <v>14727.663</v>
      </c>
      <c r="S6" s="220">
        <v>0</v>
      </c>
      <c r="T6" s="218">
        <v>3</v>
      </c>
      <c r="U6" s="219">
        <v>14727.663</v>
      </c>
      <c r="V6" s="220">
        <v>44182.989000000001</v>
      </c>
      <c r="W6" s="218"/>
      <c r="X6" s="219">
        <v>14727.663</v>
      </c>
      <c r="Y6" s="220">
        <v>0</v>
      </c>
      <c r="Z6" s="218"/>
      <c r="AA6" s="219">
        <v>14727.663</v>
      </c>
      <c r="AB6" s="220">
        <v>0</v>
      </c>
      <c r="AC6" s="218"/>
      <c r="AD6" s="219">
        <v>14727.663</v>
      </c>
      <c r="AE6" s="220">
        <v>0</v>
      </c>
      <c r="AF6" s="218"/>
      <c r="AG6" s="219">
        <v>14727.663</v>
      </c>
      <c r="AH6" s="220">
        <v>0</v>
      </c>
      <c r="AI6" s="218">
        <v>3</v>
      </c>
      <c r="AJ6" s="219">
        <v>14727.663</v>
      </c>
      <c r="AK6" s="220">
        <v>44182.989000000001</v>
      </c>
      <c r="AL6" s="218">
        <v>3</v>
      </c>
      <c r="AM6" s="219">
        <v>14727.663</v>
      </c>
      <c r="AN6" s="220">
        <v>44182.989000000001</v>
      </c>
      <c r="AO6" s="218"/>
      <c r="AP6" s="219">
        <v>14727.663</v>
      </c>
      <c r="AQ6" s="220">
        <v>0</v>
      </c>
      <c r="AR6" s="218">
        <v>1</v>
      </c>
      <c r="AS6" s="219">
        <v>14727.663</v>
      </c>
      <c r="AT6" s="220">
        <v>14727.663</v>
      </c>
      <c r="AU6" s="218">
        <v>1</v>
      </c>
      <c r="AV6" s="219">
        <v>14727.663</v>
      </c>
      <c r="AW6" s="220">
        <v>14727.663</v>
      </c>
      <c r="AX6" s="218">
        <v>2</v>
      </c>
      <c r="AY6" s="219">
        <v>14727.663</v>
      </c>
      <c r="AZ6" s="220">
        <v>29455.326000000001</v>
      </c>
      <c r="BA6" s="218"/>
      <c r="BB6" s="219">
        <v>14727.663</v>
      </c>
      <c r="BC6" s="220">
        <v>0</v>
      </c>
      <c r="BD6" s="218">
        <v>3</v>
      </c>
      <c r="BE6" s="221">
        <v>7268.7160000000003</v>
      </c>
      <c r="BF6" s="222">
        <v>21806.148000000001</v>
      </c>
      <c r="BG6" s="218">
        <v>8</v>
      </c>
      <c r="BH6" s="221">
        <v>7268.7160000000003</v>
      </c>
      <c r="BI6" s="222">
        <v>58149.728000000003</v>
      </c>
      <c r="BJ6" s="218">
        <v>2</v>
      </c>
      <c r="BK6" s="219">
        <v>14727.663</v>
      </c>
      <c r="BL6" s="220">
        <v>29455.326000000001</v>
      </c>
      <c r="BM6" s="218">
        <v>5</v>
      </c>
      <c r="BN6" s="219">
        <v>14727.663</v>
      </c>
      <c r="BO6" s="220">
        <v>73638.315000000002</v>
      </c>
      <c r="BP6" s="218">
        <v>2</v>
      </c>
      <c r="BQ6" s="219">
        <v>14727.663</v>
      </c>
      <c r="BR6" s="220">
        <v>29455.326000000001</v>
      </c>
      <c r="BS6" s="218">
        <v>6</v>
      </c>
      <c r="BT6" s="221">
        <v>7268.7160000000003</v>
      </c>
      <c r="BU6" s="222">
        <v>43612.296000000002</v>
      </c>
      <c r="BV6" s="218">
        <v>3</v>
      </c>
      <c r="BW6" s="221">
        <v>7268.7160000000003</v>
      </c>
      <c r="BX6" s="222">
        <v>21806.148000000001</v>
      </c>
      <c r="BY6" s="218">
        <v>3</v>
      </c>
      <c r="BZ6" s="221">
        <v>7268.7160000000003</v>
      </c>
      <c r="CA6" s="222">
        <v>21806.148000000001</v>
      </c>
      <c r="CB6" s="218">
        <v>4</v>
      </c>
      <c r="CC6" s="221">
        <v>7268.7160000000003</v>
      </c>
      <c r="CD6" s="222">
        <v>29074.864000000001</v>
      </c>
      <c r="CE6" s="223">
        <v>59</v>
      </c>
      <c r="CF6" s="218">
        <v>0</v>
      </c>
      <c r="CG6" s="224">
        <v>37</v>
      </c>
      <c r="CH6" s="221">
        <v>7268.7160000000003</v>
      </c>
      <c r="CI6" s="219">
        <v>268942.49200000003</v>
      </c>
      <c r="CJ6" s="224">
        <v>22</v>
      </c>
      <c r="CK6" s="219">
        <v>14727.663</v>
      </c>
      <c r="CL6" s="225">
        <v>324008.58600000001</v>
      </c>
      <c r="CM6" s="226">
        <v>592951.0780000001</v>
      </c>
      <c r="CN6" s="227">
        <v>592951.07799999998</v>
      </c>
    </row>
    <row r="7" spans="1:92" ht="17.100000000000001" customHeight="1" x14ac:dyDescent="0.25">
      <c r="A7" s="214">
        <v>2</v>
      </c>
      <c r="B7" s="215">
        <v>5</v>
      </c>
      <c r="C7" s="216">
        <v>0</v>
      </c>
      <c r="D7" s="217" t="s">
        <v>121</v>
      </c>
      <c r="E7" s="216">
        <v>6</v>
      </c>
      <c r="F7" s="216">
        <v>-1</v>
      </c>
      <c r="G7" s="216">
        <v>5</v>
      </c>
      <c r="H7" s="218"/>
      <c r="I7" s="221">
        <v>6494.1289999999999</v>
      </c>
      <c r="J7" s="220">
        <v>0</v>
      </c>
      <c r="K7" s="218"/>
      <c r="L7" s="221">
        <v>6494.1289999999999</v>
      </c>
      <c r="M7" s="218"/>
      <c r="N7" s="218"/>
      <c r="O7" s="218"/>
      <c r="P7" s="218"/>
      <c r="Q7" s="218"/>
      <c r="R7" s="218"/>
      <c r="S7" s="218"/>
      <c r="T7" s="218"/>
      <c r="U7" s="218"/>
      <c r="V7" s="218"/>
      <c r="W7" s="218"/>
      <c r="X7" s="218"/>
      <c r="Y7" s="218"/>
      <c r="Z7" s="218"/>
      <c r="AA7" s="218"/>
      <c r="AB7" s="218"/>
      <c r="AC7" s="218"/>
      <c r="AD7" s="218"/>
      <c r="AE7" s="218"/>
      <c r="AF7" s="218"/>
      <c r="AG7" s="218"/>
      <c r="AH7" s="218"/>
      <c r="AI7" s="218"/>
      <c r="AJ7" s="218"/>
      <c r="AK7" s="218"/>
      <c r="AL7" s="218"/>
      <c r="AM7" s="218"/>
      <c r="AN7" s="218"/>
      <c r="AO7" s="218"/>
      <c r="AP7" s="218"/>
      <c r="AQ7" s="218"/>
      <c r="AR7" s="218"/>
      <c r="AS7" s="218"/>
      <c r="AT7" s="218"/>
      <c r="AU7" s="218"/>
      <c r="AV7" s="218"/>
      <c r="AW7" s="218"/>
      <c r="AX7" s="218"/>
      <c r="AY7" s="218"/>
      <c r="AZ7" s="218"/>
      <c r="BA7" s="218"/>
      <c r="BB7" s="218"/>
      <c r="BC7" s="218"/>
      <c r="BD7" s="218"/>
      <c r="BE7" s="218"/>
      <c r="BF7" s="218"/>
      <c r="BG7" s="218"/>
      <c r="BH7" s="218"/>
      <c r="BI7" s="218"/>
      <c r="BJ7" s="218"/>
      <c r="BK7" s="218"/>
      <c r="BL7" s="218"/>
      <c r="BM7" s="218"/>
      <c r="BN7" s="218"/>
      <c r="BO7" s="218"/>
      <c r="BP7" s="218"/>
      <c r="BQ7" s="218"/>
      <c r="BR7" s="218"/>
      <c r="BS7" s="218"/>
      <c r="BT7" s="218"/>
      <c r="BU7" s="218"/>
      <c r="BV7" s="218"/>
      <c r="BW7" s="218"/>
      <c r="BX7" s="218"/>
      <c r="BY7" s="218"/>
      <c r="BZ7" s="218"/>
      <c r="CA7" s="218"/>
      <c r="CB7" s="218"/>
      <c r="CC7" s="218"/>
      <c r="CD7" s="218"/>
      <c r="CE7" s="223">
        <v>0</v>
      </c>
      <c r="CF7" s="218">
        <v>-5</v>
      </c>
      <c r="CG7" s="216">
        <v>5</v>
      </c>
      <c r="CH7" s="228">
        <v>6494.1289999999999</v>
      </c>
      <c r="CI7" s="229">
        <v>32470.645</v>
      </c>
      <c r="CJ7" s="216">
        <v>0</v>
      </c>
      <c r="CK7" s="219">
        <v>10001.000700000001</v>
      </c>
      <c r="CL7" s="225">
        <v>0</v>
      </c>
      <c r="CM7" s="226">
        <v>0</v>
      </c>
    </row>
    <row r="8" spans="1:92" ht="12.6" customHeight="1" x14ac:dyDescent="0.25">
      <c r="A8" s="214">
        <v>3</v>
      </c>
      <c r="B8" s="215">
        <v>8</v>
      </c>
      <c r="C8" s="216">
        <v>0</v>
      </c>
      <c r="D8" s="217" t="s">
        <v>122</v>
      </c>
      <c r="E8" s="216">
        <v>116</v>
      </c>
      <c r="F8" s="216">
        <v>-37</v>
      </c>
      <c r="G8" s="216">
        <v>79</v>
      </c>
      <c r="H8" s="218"/>
      <c r="I8" s="221">
        <v>2211.3040000000001</v>
      </c>
      <c r="J8" s="220">
        <v>0</v>
      </c>
      <c r="K8" s="218"/>
      <c r="L8" s="221">
        <v>2211.3040000000001</v>
      </c>
      <c r="M8" s="218"/>
      <c r="N8" s="218"/>
      <c r="O8" s="218"/>
      <c r="P8" s="218"/>
      <c r="Q8" s="218"/>
      <c r="R8" s="218"/>
      <c r="S8" s="218"/>
      <c r="T8" s="218"/>
      <c r="U8" s="218"/>
      <c r="V8" s="218"/>
      <c r="W8" s="218"/>
      <c r="X8" s="218"/>
      <c r="Y8" s="218"/>
      <c r="Z8" s="218"/>
      <c r="AA8" s="218"/>
      <c r="AB8" s="218"/>
      <c r="AC8" s="218"/>
      <c r="AD8" s="218"/>
      <c r="AE8" s="218"/>
      <c r="AF8" s="218"/>
      <c r="AG8" s="218"/>
      <c r="AH8" s="218"/>
      <c r="AI8" s="218"/>
      <c r="AJ8" s="218"/>
      <c r="AK8" s="218"/>
      <c r="AL8" s="218"/>
      <c r="AM8" s="218"/>
      <c r="AN8" s="218"/>
      <c r="AO8" s="218"/>
      <c r="AP8" s="218"/>
      <c r="AQ8" s="218"/>
      <c r="AR8" s="218"/>
      <c r="AS8" s="218"/>
      <c r="AT8" s="218"/>
      <c r="AU8" s="218"/>
      <c r="AV8" s="218"/>
      <c r="AW8" s="218"/>
      <c r="AX8" s="218"/>
      <c r="AY8" s="218"/>
      <c r="AZ8" s="218"/>
      <c r="BA8" s="218"/>
      <c r="BB8" s="218"/>
      <c r="BC8" s="218"/>
      <c r="BD8" s="218"/>
      <c r="BE8" s="218"/>
      <c r="BF8" s="218"/>
      <c r="BG8" s="218"/>
      <c r="BH8" s="218"/>
      <c r="BI8" s="218"/>
      <c r="BJ8" s="218"/>
      <c r="BK8" s="218"/>
      <c r="BL8" s="218"/>
      <c r="BM8" s="218"/>
      <c r="BN8" s="218"/>
      <c r="BO8" s="218"/>
      <c r="BP8" s="218"/>
      <c r="BQ8" s="218"/>
      <c r="BR8" s="218"/>
      <c r="BS8" s="218"/>
      <c r="BT8" s="218"/>
      <c r="BU8" s="218"/>
      <c r="BV8" s="218"/>
      <c r="BW8" s="218"/>
      <c r="BX8" s="218"/>
      <c r="BY8" s="218"/>
      <c r="BZ8" s="218"/>
      <c r="CA8" s="218"/>
      <c r="CB8" s="218"/>
      <c r="CC8" s="218"/>
      <c r="CD8" s="218"/>
      <c r="CE8" s="223">
        <v>0</v>
      </c>
      <c r="CF8" s="218">
        <v>-79</v>
      </c>
      <c r="CG8" s="216">
        <v>79</v>
      </c>
      <c r="CH8" s="228">
        <v>2211.3040000000001</v>
      </c>
      <c r="CI8" s="229">
        <v>174693.016</v>
      </c>
      <c r="CJ8" s="216">
        <v>0</v>
      </c>
      <c r="CK8" s="219">
        <v>3432.6711</v>
      </c>
      <c r="CL8" s="225">
        <v>0</v>
      </c>
      <c r="CM8" s="226">
        <v>0</v>
      </c>
    </row>
    <row r="9" spans="1:92" ht="12.6" customHeight="1" x14ac:dyDescent="0.25">
      <c r="A9" s="214">
        <v>4</v>
      </c>
      <c r="B9" s="215">
        <v>9</v>
      </c>
      <c r="C9" s="216">
        <v>0</v>
      </c>
      <c r="D9" s="217" t="s">
        <v>48</v>
      </c>
      <c r="E9" s="216">
        <v>91</v>
      </c>
      <c r="F9" s="216">
        <v>-41</v>
      </c>
      <c r="G9" s="216">
        <v>50</v>
      </c>
      <c r="H9" s="218"/>
      <c r="I9" s="221">
        <v>3298.0379999999996</v>
      </c>
      <c r="J9" s="220">
        <v>0</v>
      </c>
      <c r="K9" s="218"/>
      <c r="L9" s="221">
        <v>3298.0379999999996</v>
      </c>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8"/>
      <c r="AN9" s="218"/>
      <c r="AO9" s="218"/>
      <c r="AP9" s="218"/>
      <c r="AQ9" s="218"/>
      <c r="AR9" s="218"/>
      <c r="AS9" s="218"/>
      <c r="AT9" s="218"/>
      <c r="AU9" s="218"/>
      <c r="AV9" s="218"/>
      <c r="AW9" s="218"/>
      <c r="AX9" s="218"/>
      <c r="AY9" s="218"/>
      <c r="AZ9" s="218"/>
      <c r="BA9" s="218"/>
      <c r="BB9" s="218"/>
      <c r="BC9" s="218"/>
      <c r="BD9" s="218"/>
      <c r="BE9" s="218"/>
      <c r="BF9" s="218"/>
      <c r="BG9" s="218"/>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223">
        <v>0</v>
      </c>
      <c r="CF9" s="218">
        <v>-50</v>
      </c>
      <c r="CG9" s="216">
        <v>50</v>
      </c>
      <c r="CH9" s="228">
        <v>3298.0379999999996</v>
      </c>
      <c r="CI9" s="229">
        <v>164901.89999999997</v>
      </c>
      <c r="CJ9" s="216">
        <v>0</v>
      </c>
      <c r="CK9" s="219">
        <v>4050.3437999999996</v>
      </c>
      <c r="CL9" s="225">
        <v>0</v>
      </c>
      <c r="CM9" s="226">
        <v>0</v>
      </c>
    </row>
    <row r="10" spans="1:92" ht="12.6" customHeight="1" x14ac:dyDescent="0.25">
      <c r="A10" s="214">
        <v>5</v>
      </c>
      <c r="B10" s="215">
        <v>11</v>
      </c>
      <c r="C10" s="216">
        <v>0</v>
      </c>
      <c r="D10" s="217" t="s">
        <v>49</v>
      </c>
      <c r="E10" s="216">
        <v>10</v>
      </c>
      <c r="F10" s="216">
        <v>0</v>
      </c>
      <c r="G10" s="216">
        <v>10</v>
      </c>
      <c r="H10" s="218"/>
      <c r="I10" s="221">
        <v>7739.5639999999985</v>
      </c>
      <c r="J10" s="220">
        <v>0</v>
      </c>
      <c r="K10" s="218"/>
      <c r="L10" s="221">
        <v>7739.5639999999985</v>
      </c>
      <c r="M10" s="218"/>
      <c r="N10" s="218"/>
      <c r="O10" s="218"/>
      <c r="P10" s="218"/>
      <c r="Q10" s="218"/>
      <c r="R10" s="218"/>
      <c r="S10" s="218"/>
      <c r="T10" s="218"/>
      <c r="U10" s="218"/>
      <c r="V10" s="218"/>
      <c r="W10" s="218"/>
      <c r="X10" s="218"/>
      <c r="Y10" s="218"/>
      <c r="Z10" s="218"/>
      <c r="AA10" s="218"/>
      <c r="AB10" s="218"/>
      <c r="AC10" s="218"/>
      <c r="AD10" s="218"/>
      <c r="AE10" s="218"/>
      <c r="AF10" s="218"/>
      <c r="AG10" s="218"/>
      <c r="AH10" s="218"/>
      <c r="AI10" s="218"/>
      <c r="AJ10" s="218"/>
      <c r="AK10" s="218"/>
      <c r="AL10" s="218"/>
      <c r="AM10" s="218"/>
      <c r="AN10" s="218"/>
      <c r="AO10" s="218"/>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c r="BO10" s="218"/>
      <c r="BP10" s="218"/>
      <c r="BQ10" s="218"/>
      <c r="BR10" s="218"/>
      <c r="BS10" s="218"/>
      <c r="BT10" s="218"/>
      <c r="BU10" s="218"/>
      <c r="BV10" s="218"/>
      <c r="BW10" s="218"/>
      <c r="BX10" s="218"/>
      <c r="BY10" s="218"/>
      <c r="BZ10" s="218"/>
      <c r="CA10" s="218"/>
      <c r="CB10" s="218"/>
      <c r="CC10" s="218"/>
      <c r="CD10" s="218"/>
      <c r="CE10" s="223">
        <v>0</v>
      </c>
      <c r="CF10" s="218">
        <v>-10</v>
      </c>
      <c r="CG10" s="216">
        <v>10</v>
      </c>
      <c r="CH10" s="228">
        <v>7739.5639999999985</v>
      </c>
      <c r="CI10" s="229">
        <v>77395.639999999985</v>
      </c>
      <c r="CJ10" s="216">
        <v>0</v>
      </c>
      <c r="CK10" s="219">
        <v>96324.780599999998</v>
      </c>
      <c r="CL10" s="225">
        <v>0</v>
      </c>
      <c r="CM10" s="226">
        <v>0</v>
      </c>
    </row>
    <row r="11" spans="1:92" ht="12.6" customHeight="1" x14ac:dyDescent="0.25">
      <c r="A11" s="214">
        <v>6</v>
      </c>
      <c r="B11" s="215">
        <v>13</v>
      </c>
      <c r="C11" s="216">
        <v>0</v>
      </c>
      <c r="D11" s="217" t="s">
        <v>50</v>
      </c>
      <c r="E11" s="216">
        <v>81</v>
      </c>
      <c r="F11" s="216">
        <v>-22</v>
      </c>
      <c r="G11" s="216">
        <v>59</v>
      </c>
      <c r="H11" s="218"/>
      <c r="I11" s="221">
        <v>6507.7919999999995</v>
      </c>
      <c r="J11" s="220">
        <v>0</v>
      </c>
      <c r="K11" s="218"/>
      <c r="L11" s="221">
        <v>6507.7919999999995</v>
      </c>
      <c r="M11" s="218"/>
      <c r="N11" s="218"/>
      <c r="O11" s="218"/>
      <c r="P11" s="218"/>
      <c r="Q11" s="218"/>
      <c r="R11" s="218"/>
      <c r="S11" s="218"/>
      <c r="T11" s="218"/>
      <c r="U11" s="218"/>
      <c r="V11" s="218"/>
      <c r="W11" s="218"/>
      <c r="X11" s="218"/>
      <c r="Y11" s="218"/>
      <c r="Z11" s="218"/>
      <c r="AA11" s="218"/>
      <c r="AB11" s="218"/>
      <c r="AC11" s="218"/>
      <c r="AD11" s="218"/>
      <c r="AE11" s="218"/>
      <c r="AF11" s="218"/>
      <c r="AG11" s="218"/>
      <c r="AH11" s="218"/>
      <c r="AI11" s="218"/>
      <c r="AJ11" s="218"/>
      <c r="AK11" s="218"/>
      <c r="AL11" s="218"/>
      <c r="AM11" s="218"/>
      <c r="AN11" s="218"/>
      <c r="AO11" s="218"/>
      <c r="AP11" s="218"/>
      <c r="AQ11" s="218"/>
      <c r="AR11" s="218"/>
      <c r="AS11" s="218"/>
      <c r="AT11" s="218"/>
      <c r="AU11" s="218"/>
      <c r="AV11" s="218"/>
      <c r="AW11" s="218"/>
      <c r="AX11" s="218"/>
      <c r="AY11" s="218"/>
      <c r="AZ11" s="218"/>
      <c r="BA11" s="218"/>
      <c r="BB11" s="218"/>
      <c r="BC11" s="218"/>
      <c r="BD11" s="218"/>
      <c r="BE11" s="218"/>
      <c r="BF11" s="218"/>
      <c r="BG11" s="218"/>
      <c r="BH11" s="218"/>
      <c r="BI11" s="218"/>
      <c r="BJ11" s="218"/>
      <c r="BK11" s="218"/>
      <c r="BL11" s="218"/>
      <c r="BM11" s="218"/>
      <c r="BN11" s="218"/>
      <c r="BO11" s="218"/>
      <c r="BP11" s="218"/>
      <c r="BQ11" s="218"/>
      <c r="BR11" s="218"/>
      <c r="BS11" s="218"/>
      <c r="BT11" s="218"/>
      <c r="BU11" s="218"/>
      <c r="BV11" s="218"/>
      <c r="BW11" s="218"/>
      <c r="BX11" s="218"/>
      <c r="BY11" s="218"/>
      <c r="BZ11" s="218"/>
      <c r="CA11" s="218"/>
      <c r="CB11" s="218"/>
      <c r="CC11" s="218"/>
      <c r="CD11" s="218"/>
      <c r="CE11" s="223">
        <v>0</v>
      </c>
      <c r="CF11" s="218">
        <v>-59</v>
      </c>
      <c r="CG11" s="216">
        <v>59</v>
      </c>
      <c r="CH11" s="228">
        <v>6507.7919999999995</v>
      </c>
      <c r="CI11" s="229">
        <v>383959.72799999994</v>
      </c>
      <c r="CJ11" s="216">
        <v>0</v>
      </c>
      <c r="CK11" s="219">
        <v>11542.8177</v>
      </c>
      <c r="CL11" s="225">
        <v>0</v>
      </c>
      <c r="CM11" s="226">
        <v>0</v>
      </c>
    </row>
    <row r="12" spans="1:92" ht="12.6" customHeight="1" x14ac:dyDescent="0.25">
      <c r="A12" s="214">
        <v>7</v>
      </c>
      <c r="B12" s="215">
        <v>17</v>
      </c>
      <c r="C12" s="216">
        <v>0</v>
      </c>
      <c r="D12" s="217" t="s">
        <v>51</v>
      </c>
      <c r="E12" s="216">
        <v>116</v>
      </c>
      <c r="F12" s="216">
        <v>-38</v>
      </c>
      <c r="G12" s="216">
        <v>78</v>
      </c>
      <c r="H12" s="218"/>
      <c r="I12" s="221">
        <v>5647.0229999999992</v>
      </c>
      <c r="J12" s="220">
        <v>0</v>
      </c>
      <c r="K12" s="218"/>
      <c r="L12" s="221">
        <v>5647.0229999999992</v>
      </c>
      <c r="M12" s="218"/>
      <c r="N12" s="218"/>
      <c r="O12" s="218"/>
      <c r="P12" s="218"/>
      <c r="Q12" s="218"/>
      <c r="R12" s="218"/>
      <c r="S12" s="218"/>
      <c r="T12" s="218"/>
      <c r="U12" s="218"/>
      <c r="V12" s="218"/>
      <c r="W12" s="218"/>
      <c r="X12" s="218"/>
      <c r="Y12" s="218"/>
      <c r="Z12" s="218"/>
      <c r="AA12" s="218"/>
      <c r="AB12" s="218"/>
      <c r="AC12" s="218"/>
      <c r="AD12" s="218"/>
      <c r="AE12" s="218"/>
      <c r="AF12" s="218"/>
      <c r="AG12" s="218"/>
      <c r="AH12" s="218"/>
      <c r="AI12" s="218"/>
      <c r="AJ12" s="218"/>
      <c r="AK12" s="218"/>
      <c r="AL12" s="218"/>
      <c r="AM12" s="218"/>
      <c r="AN12" s="218"/>
      <c r="AO12" s="218"/>
      <c r="AP12" s="218"/>
      <c r="AQ12" s="218"/>
      <c r="AR12" s="218"/>
      <c r="AS12" s="218"/>
      <c r="AT12" s="218"/>
      <c r="AU12" s="218"/>
      <c r="AV12" s="218"/>
      <c r="AW12" s="218"/>
      <c r="AX12" s="218"/>
      <c r="AY12" s="218"/>
      <c r="AZ12" s="218"/>
      <c r="BA12" s="218"/>
      <c r="BB12" s="218"/>
      <c r="BC12" s="218"/>
      <c r="BD12" s="218"/>
      <c r="BE12" s="218"/>
      <c r="BF12" s="218"/>
      <c r="BG12" s="218"/>
      <c r="BH12" s="218"/>
      <c r="BI12" s="218"/>
      <c r="BJ12" s="218"/>
      <c r="BK12" s="218"/>
      <c r="BL12" s="218"/>
      <c r="BM12" s="218"/>
      <c r="BN12" s="218"/>
      <c r="BO12" s="218"/>
      <c r="BP12" s="218"/>
      <c r="BQ12" s="218"/>
      <c r="BR12" s="218"/>
      <c r="BS12" s="218"/>
      <c r="BT12" s="218"/>
      <c r="BU12" s="218"/>
      <c r="BV12" s="218"/>
      <c r="BW12" s="218"/>
      <c r="BX12" s="218"/>
      <c r="BY12" s="218"/>
      <c r="BZ12" s="218"/>
      <c r="CA12" s="218"/>
      <c r="CB12" s="218"/>
      <c r="CC12" s="218"/>
      <c r="CD12" s="218"/>
      <c r="CE12" s="223">
        <v>0</v>
      </c>
      <c r="CF12" s="218">
        <v>-78</v>
      </c>
      <c r="CG12" s="216">
        <v>78</v>
      </c>
      <c r="CH12" s="228">
        <v>5647.0229999999992</v>
      </c>
      <c r="CI12" s="229">
        <v>440467.79399999994</v>
      </c>
      <c r="CJ12" s="216">
        <v>0</v>
      </c>
      <c r="CK12" s="219">
        <v>9552.6440999999995</v>
      </c>
      <c r="CL12" s="225">
        <v>0</v>
      </c>
      <c r="CM12" s="226">
        <v>0</v>
      </c>
    </row>
    <row r="13" spans="1:92" ht="12.6" customHeight="1" x14ac:dyDescent="0.25">
      <c r="A13" s="214">
        <v>8</v>
      </c>
      <c r="B13" s="215">
        <v>20</v>
      </c>
      <c r="C13" s="216">
        <v>0</v>
      </c>
      <c r="D13" s="217" t="s">
        <v>123</v>
      </c>
      <c r="E13" s="216">
        <v>96</v>
      </c>
      <c r="F13" s="216">
        <v>-22</v>
      </c>
      <c r="G13" s="216">
        <v>74</v>
      </c>
      <c r="H13" s="218"/>
      <c r="I13" s="221">
        <v>0</v>
      </c>
      <c r="J13" s="220">
        <v>0</v>
      </c>
      <c r="K13" s="218"/>
      <c r="L13" s="221">
        <v>0</v>
      </c>
      <c r="M13" s="218"/>
      <c r="N13" s="218"/>
      <c r="O13" s="218"/>
      <c r="P13" s="218"/>
      <c r="Q13" s="218"/>
      <c r="R13" s="218"/>
      <c r="S13" s="218"/>
      <c r="T13" s="218"/>
      <c r="U13" s="218"/>
      <c r="V13" s="218"/>
      <c r="W13" s="218"/>
      <c r="X13" s="218"/>
      <c r="Y13" s="218"/>
      <c r="Z13" s="218"/>
      <c r="AA13" s="218"/>
      <c r="AB13" s="218"/>
      <c r="AC13" s="218"/>
      <c r="AD13" s="218"/>
      <c r="AE13" s="218"/>
      <c r="AF13" s="218"/>
      <c r="AG13" s="218"/>
      <c r="AH13" s="218"/>
      <c r="AI13" s="218"/>
      <c r="AJ13" s="218"/>
      <c r="AK13" s="218"/>
      <c r="AL13" s="218"/>
      <c r="AM13" s="218"/>
      <c r="AN13" s="218"/>
      <c r="AO13" s="218"/>
      <c r="AP13" s="218"/>
      <c r="AQ13" s="218"/>
      <c r="AR13" s="218"/>
      <c r="AS13" s="218"/>
      <c r="AT13" s="218"/>
      <c r="AU13" s="218"/>
      <c r="AV13" s="218"/>
      <c r="AW13" s="218"/>
      <c r="AX13" s="218"/>
      <c r="AY13" s="218"/>
      <c r="AZ13" s="218"/>
      <c r="BA13" s="218"/>
      <c r="BB13" s="218"/>
      <c r="BC13" s="218"/>
      <c r="BD13" s="218"/>
      <c r="BE13" s="218"/>
      <c r="BF13" s="218"/>
      <c r="BG13" s="218"/>
      <c r="BH13" s="218"/>
      <c r="BI13" s="218"/>
      <c r="BJ13" s="218"/>
      <c r="BK13" s="218"/>
      <c r="BL13" s="218"/>
      <c r="BM13" s="218"/>
      <c r="BN13" s="218"/>
      <c r="BO13" s="218"/>
      <c r="BP13" s="218"/>
      <c r="BQ13" s="218"/>
      <c r="BR13" s="218"/>
      <c r="BS13" s="218"/>
      <c r="BT13" s="218"/>
      <c r="BU13" s="218"/>
      <c r="BV13" s="218"/>
      <c r="BW13" s="218"/>
      <c r="BX13" s="218"/>
      <c r="BY13" s="218"/>
      <c r="BZ13" s="218"/>
      <c r="CA13" s="218"/>
      <c r="CB13" s="218"/>
      <c r="CC13" s="218"/>
      <c r="CD13" s="218"/>
      <c r="CE13" s="223">
        <v>0</v>
      </c>
      <c r="CF13" s="218">
        <v>-74</v>
      </c>
      <c r="CG13" s="216">
        <v>74</v>
      </c>
      <c r="CH13" s="228">
        <v>0</v>
      </c>
      <c r="CI13" s="229">
        <v>0</v>
      </c>
      <c r="CJ13" s="216">
        <v>0</v>
      </c>
      <c r="CK13" s="219">
        <v>9851.5485000000008</v>
      </c>
      <c r="CL13" s="225">
        <v>0</v>
      </c>
      <c r="CM13" s="226">
        <v>0</v>
      </c>
    </row>
    <row r="14" spans="1:92" ht="12.6" customHeight="1" x14ac:dyDescent="0.25">
      <c r="A14" s="214">
        <v>9</v>
      </c>
      <c r="B14" s="215">
        <v>21</v>
      </c>
      <c r="C14" s="216">
        <v>0</v>
      </c>
      <c r="D14" s="217" t="s">
        <v>52</v>
      </c>
      <c r="E14" s="216">
        <v>96</v>
      </c>
      <c r="F14" s="216">
        <v>-18</v>
      </c>
      <c r="G14" s="216">
        <v>78</v>
      </c>
      <c r="H14" s="218"/>
      <c r="I14" s="221">
        <v>5932.8950000000013</v>
      </c>
      <c r="J14" s="220">
        <v>0</v>
      </c>
      <c r="K14" s="218"/>
      <c r="L14" s="221">
        <v>5932.8950000000013</v>
      </c>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218"/>
      <c r="BI14" s="218"/>
      <c r="BJ14" s="218"/>
      <c r="BK14" s="218"/>
      <c r="BL14" s="218"/>
      <c r="BM14" s="218"/>
      <c r="BN14" s="218"/>
      <c r="BO14" s="218"/>
      <c r="BP14" s="218"/>
      <c r="BQ14" s="218"/>
      <c r="BR14" s="218"/>
      <c r="BS14" s="218"/>
      <c r="BT14" s="218"/>
      <c r="BU14" s="218"/>
      <c r="BV14" s="218"/>
      <c r="BW14" s="218"/>
      <c r="BX14" s="218"/>
      <c r="BY14" s="218"/>
      <c r="BZ14" s="218"/>
      <c r="CA14" s="218"/>
      <c r="CB14" s="218"/>
      <c r="CC14" s="218"/>
      <c r="CD14" s="218"/>
      <c r="CE14" s="223">
        <v>0</v>
      </c>
      <c r="CF14" s="218">
        <v>-78</v>
      </c>
      <c r="CG14" s="216">
        <v>78</v>
      </c>
      <c r="CH14" s="228">
        <v>5932.8950000000013</v>
      </c>
      <c r="CI14" s="229">
        <v>462765.81000000011</v>
      </c>
      <c r="CJ14" s="216">
        <v>0</v>
      </c>
      <c r="CK14" s="219">
        <v>10945.9548</v>
      </c>
      <c r="CL14" s="225">
        <v>0</v>
      </c>
      <c r="CM14" s="226">
        <v>0</v>
      </c>
    </row>
    <row r="15" spans="1:92" ht="12.6" customHeight="1" x14ac:dyDescent="0.25">
      <c r="A15" s="214">
        <v>10</v>
      </c>
      <c r="B15" s="215">
        <v>28</v>
      </c>
      <c r="C15" s="216">
        <v>0</v>
      </c>
      <c r="D15" s="217" t="s">
        <v>53</v>
      </c>
      <c r="E15" s="216">
        <v>155</v>
      </c>
      <c r="F15" s="216">
        <v>-2</v>
      </c>
      <c r="G15" s="216">
        <v>153</v>
      </c>
      <c r="H15" s="218"/>
      <c r="I15" s="221">
        <v>2764.13</v>
      </c>
      <c r="J15" s="220">
        <v>0</v>
      </c>
      <c r="K15" s="218"/>
      <c r="L15" s="221">
        <v>2764.13</v>
      </c>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c r="AT15" s="218"/>
      <c r="AU15" s="218"/>
      <c r="AV15" s="218"/>
      <c r="AW15" s="218"/>
      <c r="AX15" s="218"/>
      <c r="AY15" s="218"/>
      <c r="AZ15" s="218"/>
      <c r="BA15" s="218"/>
      <c r="BB15" s="218"/>
      <c r="BC15" s="218"/>
      <c r="BD15" s="218"/>
      <c r="BE15" s="218"/>
      <c r="BF15" s="218"/>
      <c r="BG15" s="218"/>
      <c r="BH15" s="218"/>
      <c r="BI15" s="218"/>
      <c r="BJ15" s="218"/>
      <c r="BK15" s="218"/>
      <c r="BL15" s="218"/>
      <c r="BM15" s="218"/>
      <c r="BN15" s="218"/>
      <c r="BO15" s="218"/>
      <c r="BP15" s="218"/>
      <c r="BQ15" s="218"/>
      <c r="BR15" s="218"/>
      <c r="BS15" s="218"/>
      <c r="BT15" s="218"/>
      <c r="BU15" s="218"/>
      <c r="BV15" s="218"/>
      <c r="BW15" s="218"/>
      <c r="BX15" s="218"/>
      <c r="BY15" s="218"/>
      <c r="BZ15" s="218"/>
      <c r="CA15" s="218"/>
      <c r="CB15" s="218"/>
      <c r="CC15" s="218"/>
      <c r="CD15" s="218"/>
      <c r="CE15" s="223">
        <v>0</v>
      </c>
      <c r="CF15" s="218">
        <v>-153</v>
      </c>
      <c r="CG15" s="216">
        <v>153</v>
      </c>
      <c r="CH15" s="228">
        <v>2764.13</v>
      </c>
      <c r="CI15" s="229">
        <v>422911.89</v>
      </c>
      <c r="CJ15" s="216">
        <v>0</v>
      </c>
      <c r="CK15" s="219">
        <v>4229.1188999999995</v>
      </c>
      <c r="CL15" s="225">
        <v>0</v>
      </c>
      <c r="CM15" s="226">
        <v>0</v>
      </c>
    </row>
    <row r="16" spans="1:92" ht="12.6" customHeight="1" x14ac:dyDescent="0.25">
      <c r="A16" s="214">
        <v>11</v>
      </c>
      <c r="B16" s="215">
        <v>29</v>
      </c>
      <c r="C16" s="216">
        <v>0</v>
      </c>
      <c r="D16" s="217" t="s">
        <v>54</v>
      </c>
      <c r="E16" s="216">
        <v>96</v>
      </c>
      <c r="F16" s="216">
        <v>15</v>
      </c>
      <c r="G16" s="216">
        <v>111</v>
      </c>
      <c r="H16" s="218"/>
      <c r="I16" s="221">
        <v>4829.3450000000012</v>
      </c>
      <c r="J16" s="220">
        <v>0</v>
      </c>
      <c r="K16" s="218"/>
      <c r="L16" s="221">
        <v>4829.3450000000012</v>
      </c>
      <c r="M16" s="218"/>
      <c r="N16" s="218"/>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c r="AL16" s="218"/>
      <c r="AM16" s="218"/>
      <c r="AN16" s="218"/>
      <c r="AO16" s="218"/>
      <c r="AP16" s="218"/>
      <c r="AQ16" s="218"/>
      <c r="AR16" s="218"/>
      <c r="AS16" s="218"/>
      <c r="AT16" s="218"/>
      <c r="AU16" s="218"/>
      <c r="AV16" s="218"/>
      <c r="AW16" s="218"/>
      <c r="AX16" s="218"/>
      <c r="AY16" s="218"/>
      <c r="AZ16" s="218"/>
      <c r="BA16" s="218"/>
      <c r="BB16" s="218"/>
      <c r="BC16" s="218"/>
      <c r="BD16" s="218"/>
      <c r="BE16" s="218"/>
      <c r="BF16" s="218"/>
      <c r="BG16" s="218"/>
      <c r="BH16" s="218"/>
      <c r="BI16" s="218"/>
      <c r="BJ16" s="218"/>
      <c r="BK16" s="218"/>
      <c r="BL16" s="218"/>
      <c r="BM16" s="218"/>
      <c r="BN16" s="218"/>
      <c r="BO16" s="218"/>
      <c r="BP16" s="218"/>
      <c r="BQ16" s="218"/>
      <c r="BR16" s="218"/>
      <c r="BS16" s="218"/>
      <c r="BT16" s="218"/>
      <c r="BU16" s="218"/>
      <c r="BV16" s="218"/>
      <c r="BW16" s="218"/>
      <c r="BX16" s="218"/>
      <c r="BY16" s="218"/>
      <c r="BZ16" s="218"/>
      <c r="CA16" s="218"/>
      <c r="CB16" s="218"/>
      <c r="CC16" s="218"/>
      <c r="CD16" s="218"/>
      <c r="CE16" s="223">
        <v>0</v>
      </c>
      <c r="CF16" s="218">
        <v>-111</v>
      </c>
      <c r="CG16" s="216">
        <v>111</v>
      </c>
      <c r="CH16" s="228">
        <v>4829.3450000000012</v>
      </c>
      <c r="CI16" s="229">
        <v>536057.29500000016</v>
      </c>
      <c r="CJ16" s="216">
        <v>0</v>
      </c>
      <c r="CK16" s="219">
        <v>7562.4705000000004</v>
      </c>
      <c r="CL16" s="225">
        <v>0</v>
      </c>
      <c r="CM16" s="226">
        <v>0</v>
      </c>
    </row>
    <row r="17" spans="1:93" ht="12.6" customHeight="1" x14ac:dyDescent="0.25">
      <c r="A17" s="214">
        <v>12</v>
      </c>
      <c r="B17" s="215">
        <v>32</v>
      </c>
      <c r="C17" s="216">
        <v>0</v>
      </c>
      <c r="D17" s="217" t="s">
        <v>55</v>
      </c>
      <c r="E17" s="216">
        <v>96</v>
      </c>
      <c r="F17" s="216">
        <v>19</v>
      </c>
      <c r="G17" s="216">
        <v>115</v>
      </c>
      <c r="H17" s="218"/>
      <c r="I17" s="221">
        <v>4115.7160000000003</v>
      </c>
      <c r="J17" s="220">
        <v>0</v>
      </c>
      <c r="K17" s="218"/>
      <c r="L17" s="221">
        <v>4115.7160000000003</v>
      </c>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218"/>
      <c r="AJ17" s="218"/>
      <c r="AK17" s="218"/>
      <c r="AL17" s="218"/>
      <c r="AM17" s="218"/>
      <c r="AN17" s="218"/>
      <c r="AO17" s="218"/>
      <c r="AP17" s="218"/>
      <c r="AQ17" s="218"/>
      <c r="AR17" s="218"/>
      <c r="AS17" s="218"/>
      <c r="AT17" s="218"/>
      <c r="AU17" s="218"/>
      <c r="AV17" s="218"/>
      <c r="AW17" s="218"/>
      <c r="AX17" s="218"/>
      <c r="AY17" s="218"/>
      <c r="AZ17" s="218"/>
      <c r="BA17" s="218"/>
      <c r="BB17" s="218"/>
      <c r="BC17" s="218"/>
      <c r="BD17" s="218"/>
      <c r="BE17" s="218"/>
      <c r="BF17" s="218"/>
      <c r="BG17" s="218"/>
      <c r="BH17" s="218"/>
      <c r="BI17" s="218"/>
      <c r="BJ17" s="218"/>
      <c r="BK17" s="218"/>
      <c r="BL17" s="218"/>
      <c r="BM17" s="218"/>
      <c r="BN17" s="218"/>
      <c r="BO17" s="218"/>
      <c r="BP17" s="218"/>
      <c r="BQ17" s="218"/>
      <c r="BR17" s="218"/>
      <c r="BS17" s="218"/>
      <c r="BT17" s="218"/>
      <c r="BU17" s="218"/>
      <c r="BV17" s="218"/>
      <c r="BW17" s="218"/>
      <c r="BX17" s="218"/>
      <c r="BY17" s="218"/>
      <c r="BZ17" s="218"/>
      <c r="CA17" s="218"/>
      <c r="CB17" s="218"/>
      <c r="CC17" s="218"/>
      <c r="CD17" s="218"/>
      <c r="CE17" s="223">
        <v>0</v>
      </c>
      <c r="CF17" s="218">
        <v>-115</v>
      </c>
      <c r="CG17" s="216">
        <v>115</v>
      </c>
      <c r="CH17" s="228">
        <v>4115.7160000000003</v>
      </c>
      <c r="CI17" s="229">
        <v>473307.34</v>
      </c>
      <c r="CJ17" s="216">
        <v>0</v>
      </c>
      <c r="CK17" s="219">
        <v>6716.8359</v>
      </c>
      <c r="CL17" s="225">
        <v>0</v>
      </c>
      <c r="CM17" s="226">
        <v>0</v>
      </c>
    </row>
    <row r="18" spans="1:93" ht="14.45" customHeight="1" x14ac:dyDescent="0.25">
      <c r="A18" s="214">
        <v>13</v>
      </c>
      <c r="B18" s="215">
        <v>38</v>
      </c>
      <c r="C18" s="216">
        <v>0</v>
      </c>
      <c r="D18" s="217" t="s">
        <v>56</v>
      </c>
      <c r="E18" s="216">
        <v>25</v>
      </c>
      <c r="F18" s="216">
        <v>-13</v>
      </c>
      <c r="G18" s="216">
        <v>12</v>
      </c>
      <c r="H18" s="218"/>
      <c r="I18" s="221">
        <v>11100.662</v>
      </c>
      <c r="J18" s="220">
        <v>0</v>
      </c>
      <c r="K18" s="218"/>
      <c r="L18" s="221">
        <v>11100.662</v>
      </c>
      <c r="M18" s="218"/>
      <c r="N18" s="218"/>
      <c r="O18" s="218"/>
      <c r="P18" s="218"/>
      <c r="Q18" s="218"/>
      <c r="R18" s="218"/>
      <c r="S18" s="218"/>
      <c r="T18" s="218"/>
      <c r="U18" s="218"/>
      <c r="V18" s="218"/>
      <c r="W18" s="218"/>
      <c r="X18" s="218"/>
      <c r="Y18" s="218"/>
      <c r="Z18" s="218"/>
      <c r="AA18" s="218"/>
      <c r="AB18" s="218"/>
      <c r="AC18" s="218"/>
      <c r="AD18" s="218"/>
      <c r="AE18" s="218"/>
      <c r="AF18" s="218"/>
      <c r="AG18" s="218"/>
      <c r="AH18" s="218"/>
      <c r="AI18" s="218"/>
      <c r="AJ18" s="218"/>
      <c r="AK18" s="218"/>
      <c r="AL18" s="218"/>
      <c r="AM18" s="218"/>
      <c r="AN18" s="218"/>
      <c r="AO18" s="218"/>
      <c r="AP18" s="218"/>
      <c r="AQ18" s="218"/>
      <c r="AR18" s="218"/>
      <c r="AS18" s="218"/>
      <c r="AT18" s="218"/>
      <c r="AU18" s="218"/>
      <c r="AV18" s="218"/>
      <c r="AW18" s="218"/>
      <c r="AX18" s="218"/>
      <c r="AY18" s="218"/>
      <c r="AZ18" s="218"/>
      <c r="BA18" s="218"/>
      <c r="BB18" s="218"/>
      <c r="BC18" s="218"/>
      <c r="BD18" s="218"/>
      <c r="BE18" s="218"/>
      <c r="BF18" s="218"/>
      <c r="BG18" s="218"/>
      <c r="BH18" s="218"/>
      <c r="BI18" s="218"/>
      <c r="BJ18" s="218"/>
      <c r="BK18" s="218"/>
      <c r="BL18" s="218"/>
      <c r="BM18" s="218"/>
      <c r="BN18" s="218"/>
      <c r="BO18" s="218"/>
      <c r="BP18" s="218"/>
      <c r="BQ18" s="218"/>
      <c r="BR18" s="218"/>
      <c r="BS18" s="218"/>
      <c r="BT18" s="218"/>
      <c r="BU18" s="218"/>
      <c r="BV18" s="218"/>
      <c r="BW18" s="218"/>
      <c r="BX18" s="218"/>
      <c r="BY18" s="218"/>
      <c r="BZ18" s="218"/>
      <c r="CA18" s="218"/>
      <c r="CB18" s="218"/>
      <c r="CC18" s="218"/>
      <c r="CD18" s="218"/>
      <c r="CE18" s="223">
        <v>0</v>
      </c>
      <c r="CF18" s="218">
        <v>-12</v>
      </c>
      <c r="CG18" s="216">
        <v>12</v>
      </c>
      <c r="CH18" s="228">
        <v>11100.662</v>
      </c>
      <c r="CI18" s="229">
        <v>133207.94400000002</v>
      </c>
      <c r="CJ18" s="216">
        <v>0</v>
      </c>
      <c r="CK18" s="219">
        <v>15622.484399999999</v>
      </c>
      <c r="CL18" s="225">
        <v>0</v>
      </c>
      <c r="CM18" s="226">
        <v>0</v>
      </c>
    </row>
    <row r="19" spans="1:93" ht="14.45" customHeight="1" x14ac:dyDescent="0.25">
      <c r="A19" s="214">
        <v>14</v>
      </c>
      <c r="B19" s="215">
        <v>41</v>
      </c>
      <c r="C19" s="216">
        <v>0</v>
      </c>
      <c r="D19" s="217" t="s">
        <v>124</v>
      </c>
      <c r="E19" s="216">
        <v>25</v>
      </c>
      <c r="F19" s="216">
        <v>-22</v>
      </c>
      <c r="G19" s="216">
        <v>3</v>
      </c>
      <c r="H19" s="218"/>
      <c r="I19" s="221">
        <v>7034.3429999999989</v>
      </c>
      <c r="J19" s="220">
        <v>0</v>
      </c>
      <c r="K19" s="218"/>
      <c r="L19" s="221">
        <v>7034.3429999999989</v>
      </c>
      <c r="M19" s="218"/>
      <c r="N19" s="218"/>
      <c r="O19" s="218"/>
      <c r="P19" s="218"/>
      <c r="Q19" s="218"/>
      <c r="R19" s="218"/>
      <c r="S19" s="218"/>
      <c r="T19" s="218"/>
      <c r="U19" s="218"/>
      <c r="V19" s="218"/>
      <c r="W19" s="218"/>
      <c r="X19" s="218"/>
      <c r="Y19" s="218"/>
      <c r="Z19" s="218"/>
      <c r="AA19" s="218"/>
      <c r="AB19" s="218"/>
      <c r="AC19" s="218"/>
      <c r="AD19" s="218"/>
      <c r="AE19" s="218"/>
      <c r="AF19" s="218"/>
      <c r="AG19" s="218"/>
      <c r="AH19" s="218"/>
      <c r="AI19" s="218"/>
      <c r="AJ19" s="218"/>
      <c r="AK19" s="218"/>
      <c r="AL19" s="218"/>
      <c r="AM19" s="218"/>
      <c r="AN19" s="218"/>
      <c r="AO19" s="218"/>
      <c r="AP19" s="218"/>
      <c r="AQ19" s="218"/>
      <c r="AR19" s="218"/>
      <c r="AS19" s="218"/>
      <c r="AT19" s="218"/>
      <c r="AU19" s="218"/>
      <c r="AV19" s="218"/>
      <c r="AW19" s="218"/>
      <c r="AX19" s="218"/>
      <c r="AY19" s="218"/>
      <c r="AZ19" s="218"/>
      <c r="BA19" s="218"/>
      <c r="BB19" s="218"/>
      <c r="BC19" s="218"/>
      <c r="BD19" s="218"/>
      <c r="BE19" s="218"/>
      <c r="BF19" s="218"/>
      <c r="BG19" s="218"/>
      <c r="BH19" s="218"/>
      <c r="BI19" s="218"/>
      <c r="BJ19" s="218"/>
      <c r="BK19" s="218"/>
      <c r="BL19" s="218"/>
      <c r="BM19" s="218"/>
      <c r="BN19" s="218"/>
      <c r="BO19" s="218"/>
      <c r="BP19" s="218"/>
      <c r="BQ19" s="218"/>
      <c r="BR19" s="218"/>
      <c r="BS19" s="218"/>
      <c r="BT19" s="218"/>
      <c r="BU19" s="218"/>
      <c r="BV19" s="218"/>
      <c r="BW19" s="218"/>
      <c r="BX19" s="218"/>
      <c r="BY19" s="218"/>
      <c r="BZ19" s="218"/>
      <c r="CA19" s="218"/>
      <c r="CB19" s="218"/>
      <c r="CC19" s="218"/>
      <c r="CD19" s="218"/>
      <c r="CE19" s="223">
        <v>0</v>
      </c>
      <c r="CF19" s="218">
        <v>-3</v>
      </c>
      <c r="CG19" s="216">
        <v>3</v>
      </c>
      <c r="CH19" s="228">
        <v>7034.3429999999989</v>
      </c>
      <c r="CI19" s="229">
        <v>21103.028999999995</v>
      </c>
      <c r="CJ19" s="216">
        <v>0</v>
      </c>
      <c r="CK19" s="219">
        <v>12537.904499999999</v>
      </c>
      <c r="CL19" s="225">
        <v>0</v>
      </c>
      <c r="CM19" s="226">
        <v>0</v>
      </c>
    </row>
    <row r="20" spans="1:93" ht="12.6" customHeight="1" x14ac:dyDescent="0.25">
      <c r="A20" s="214">
        <v>15</v>
      </c>
      <c r="B20" s="215">
        <v>44</v>
      </c>
      <c r="C20" s="216">
        <v>0</v>
      </c>
      <c r="D20" s="217" t="s">
        <v>125</v>
      </c>
      <c r="E20" s="216">
        <v>6</v>
      </c>
      <c r="F20" s="216">
        <v>0</v>
      </c>
      <c r="G20" s="216">
        <v>6</v>
      </c>
      <c r="H20" s="218"/>
      <c r="I20" s="221">
        <v>2787.2520000000004</v>
      </c>
      <c r="J20" s="220">
        <v>0</v>
      </c>
      <c r="K20" s="218"/>
      <c r="L20" s="221">
        <v>2787.2520000000004</v>
      </c>
      <c r="M20" s="218"/>
      <c r="N20" s="218"/>
      <c r="O20" s="218"/>
      <c r="P20" s="218"/>
      <c r="Q20" s="218"/>
      <c r="R20" s="218"/>
      <c r="S20" s="218"/>
      <c r="T20" s="218"/>
      <c r="U20" s="218"/>
      <c r="V20" s="218"/>
      <c r="W20" s="218"/>
      <c r="X20" s="218"/>
      <c r="Y20" s="218"/>
      <c r="Z20" s="218"/>
      <c r="AA20" s="218"/>
      <c r="AB20" s="218"/>
      <c r="AC20" s="218"/>
      <c r="AD20" s="218"/>
      <c r="AE20" s="218"/>
      <c r="AF20" s="218"/>
      <c r="AG20" s="218"/>
      <c r="AH20" s="218"/>
      <c r="AI20" s="218"/>
      <c r="AJ20" s="218"/>
      <c r="AK20" s="218"/>
      <c r="AL20" s="218"/>
      <c r="AM20" s="218"/>
      <c r="AN20" s="218"/>
      <c r="AO20" s="218"/>
      <c r="AP20" s="218"/>
      <c r="AQ20" s="218"/>
      <c r="AR20" s="218"/>
      <c r="AS20" s="218"/>
      <c r="AT20" s="218"/>
      <c r="AU20" s="218"/>
      <c r="AV20" s="218"/>
      <c r="AW20" s="218"/>
      <c r="AX20" s="218"/>
      <c r="AY20" s="218"/>
      <c r="AZ20" s="218"/>
      <c r="BA20" s="218"/>
      <c r="BB20" s="218"/>
      <c r="BC20" s="218"/>
      <c r="BD20" s="218"/>
      <c r="BE20" s="218"/>
      <c r="BF20" s="218"/>
      <c r="BG20" s="218"/>
      <c r="BH20" s="218"/>
      <c r="BI20" s="218"/>
      <c r="BJ20" s="218"/>
      <c r="BK20" s="218"/>
      <c r="BL20" s="218"/>
      <c r="BM20" s="218"/>
      <c r="BN20" s="218"/>
      <c r="BO20" s="218"/>
      <c r="BP20" s="218"/>
      <c r="BQ20" s="218"/>
      <c r="BR20" s="218"/>
      <c r="BS20" s="218"/>
      <c r="BT20" s="218"/>
      <c r="BU20" s="218"/>
      <c r="BV20" s="218"/>
      <c r="BW20" s="218"/>
      <c r="BX20" s="218"/>
      <c r="BY20" s="218"/>
      <c r="BZ20" s="218"/>
      <c r="CA20" s="218"/>
      <c r="CB20" s="218"/>
      <c r="CC20" s="218"/>
      <c r="CD20" s="218"/>
      <c r="CE20" s="223">
        <v>0</v>
      </c>
      <c r="CF20" s="218">
        <v>-6</v>
      </c>
      <c r="CG20" s="216">
        <v>6</v>
      </c>
      <c r="CH20" s="228">
        <v>2787.2520000000004</v>
      </c>
      <c r="CI20" s="229">
        <v>16723.512000000002</v>
      </c>
      <c r="CJ20" s="216">
        <v>0</v>
      </c>
      <c r="CK20" s="219">
        <v>5373.6579000000002</v>
      </c>
      <c r="CL20" s="225">
        <v>0</v>
      </c>
      <c r="CM20" s="226">
        <v>0</v>
      </c>
    </row>
    <row r="21" spans="1:93" ht="14.45" customHeight="1" x14ac:dyDescent="0.25">
      <c r="A21" s="214">
        <v>16</v>
      </c>
      <c r="B21" s="215">
        <v>46</v>
      </c>
      <c r="C21" s="216">
        <v>0</v>
      </c>
      <c r="D21" s="217" t="s">
        <v>57</v>
      </c>
      <c r="E21" s="216">
        <v>25</v>
      </c>
      <c r="F21" s="216">
        <v>-25</v>
      </c>
      <c r="G21" s="216">
        <v>0</v>
      </c>
      <c r="H21" s="218"/>
      <c r="I21" s="221">
        <v>7739.5640000000021</v>
      </c>
      <c r="J21" s="220">
        <v>0</v>
      </c>
      <c r="K21" s="218"/>
      <c r="L21" s="221">
        <v>7739.5640000000021</v>
      </c>
      <c r="M21" s="218"/>
      <c r="N21" s="218"/>
      <c r="O21" s="218"/>
      <c r="P21" s="218"/>
      <c r="Q21" s="218"/>
      <c r="R21" s="218"/>
      <c r="S21" s="218"/>
      <c r="T21" s="218"/>
      <c r="U21" s="218"/>
      <c r="V21" s="218"/>
      <c r="W21" s="218"/>
      <c r="X21" s="218"/>
      <c r="Y21" s="218"/>
      <c r="Z21" s="218"/>
      <c r="AA21" s="218"/>
      <c r="AB21" s="218"/>
      <c r="AC21" s="218"/>
      <c r="AD21" s="218"/>
      <c r="AE21" s="218"/>
      <c r="AF21" s="218"/>
      <c r="AG21" s="218"/>
      <c r="AH21" s="218"/>
      <c r="AI21" s="218"/>
      <c r="AJ21" s="218"/>
      <c r="AK21" s="218"/>
      <c r="AL21" s="218"/>
      <c r="AM21" s="218"/>
      <c r="AN21" s="218"/>
      <c r="AO21" s="218"/>
      <c r="AP21" s="218"/>
      <c r="AQ21" s="218"/>
      <c r="AR21" s="218"/>
      <c r="AS21" s="218"/>
      <c r="AT21" s="218"/>
      <c r="AU21" s="218"/>
      <c r="AV21" s="218"/>
      <c r="AW21" s="218"/>
      <c r="AX21" s="218"/>
      <c r="AY21" s="218"/>
      <c r="AZ21" s="218"/>
      <c r="BA21" s="218"/>
      <c r="BB21" s="218"/>
      <c r="BC21" s="218"/>
      <c r="BD21" s="218"/>
      <c r="BE21" s="218"/>
      <c r="BF21" s="218"/>
      <c r="BG21" s="218"/>
      <c r="BH21" s="218"/>
      <c r="BI21" s="218"/>
      <c r="BJ21" s="218"/>
      <c r="BK21" s="218"/>
      <c r="BL21" s="218"/>
      <c r="BM21" s="218"/>
      <c r="BN21" s="218"/>
      <c r="BO21" s="218"/>
      <c r="BP21" s="218"/>
      <c r="BQ21" s="218"/>
      <c r="BR21" s="218"/>
      <c r="BS21" s="218"/>
      <c r="BT21" s="218"/>
      <c r="BU21" s="218"/>
      <c r="BV21" s="218"/>
      <c r="BW21" s="218"/>
      <c r="BX21" s="218"/>
      <c r="BY21" s="218"/>
      <c r="BZ21" s="218"/>
      <c r="CA21" s="218"/>
      <c r="CB21" s="218"/>
      <c r="CC21" s="218"/>
      <c r="CD21" s="218"/>
      <c r="CE21" s="223">
        <v>0</v>
      </c>
      <c r="CF21" s="218">
        <v>0</v>
      </c>
      <c r="CG21" s="216">
        <v>0</v>
      </c>
      <c r="CH21" s="228">
        <v>7739.5640000000021</v>
      </c>
      <c r="CI21" s="229">
        <v>0</v>
      </c>
      <c r="CJ21" s="216">
        <v>0</v>
      </c>
      <c r="CK21" s="219">
        <v>26568.439200000001</v>
      </c>
      <c r="CL21" s="225">
        <v>0</v>
      </c>
      <c r="CM21" s="226">
        <v>0</v>
      </c>
    </row>
    <row r="22" spans="1:93" ht="12.6" customHeight="1" x14ac:dyDescent="0.25">
      <c r="A22" s="214">
        <v>17</v>
      </c>
      <c r="B22" s="215">
        <v>50</v>
      </c>
      <c r="C22" s="216">
        <v>0</v>
      </c>
      <c r="D22" s="217" t="s">
        <v>58</v>
      </c>
      <c r="E22" s="216">
        <v>25</v>
      </c>
      <c r="F22" s="216">
        <v>-25</v>
      </c>
      <c r="G22" s="216">
        <v>0</v>
      </c>
      <c r="H22" s="218"/>
      <c r="I22" s="221">
        <v>38567.495999999999</v>
      </c>
      <c r="J22" s="220">
        <v>0</v>
      </c>
      <c r="K22" s="218"/>
      <c r="L22" s="221">
        <v>38567.495999999999</v>
      </c>
      <c r="M22" s="218"/>
      <c r="N22" s="218"/>
      <c r="O22" s="218"/>
      <c r="P22" s="218"/>
      <c r="Q22" s="218"/>
      <c r="R22" s="218"/>
      <c r="S22" s="218"/>
      <c r="T22" s="218"/>
      <c r="U22" s="218"/>
      <c r="V22" s="218"/>
      <c r="W22" s="218"/>
      <c r="X22" s="218"/>
      <c r="Y22" s="218"/>
      <c r="Z22" s="218"/>
      <c r="AA22" s="218"/>
      <c r="AB22" s="218"/>
      <c r="AC22" s="218"/>
      <c r="AD22" s="218"/>
      <c r="AE22" s="218"/>
      <c r="AF22" s="218"/>
      <c r="AG22" s="218"/>
      <c r="AH22" s="218"/>
      <c r="AI22" s="218"/>
      <c r="AJ22" s="218"/>
      <c r="AK22" s="218"/>
      <c r="AL22" s="218"/>
      <c r="AM22" s="218"/>
      <c r="AN22" s="218"/>
      <c r="AO22" s="218"/>
      <c r="AP22" s="218"/>
      <c r="AQ22" s="218"/>
      <c r="AR22" s="218"/>
      <c r="AS22" s="218"/>
      <c r="AT22" s="218"/>
      <c r="AU22" s="218"/>
      <c r="AV22" s="218"/>
      <c r="AW22" s="218"/>
      <c r="AX22" s="218"/>
      <c r="AY22" s="218"/>
      <c r="AZ22" s="218"/>
      <c r="BA22" s="218"/>
      <c r="BB22" s="218"/>
      <c r="BC22" s="218"/>
      <c r="BD22" s="218"/>
      <c r="BE22" s="218"/>
      <c r="BF22" s="218"/>
      <c r="BG22" s="218"/>
      <c r="BH22" s="218"/>
      <c r="BI22" s="218"/>
      <c r="BJ22" s="218"/>
      <c r="BK22" s="218"/>
      <c r="BL22" s="218"/>
      <c r="BM22" s="218"/>
      <c r="BN22" s="218"/>
      <c r="BO22" s="218"/>
      <c r="BP22" s="218"/>
      <c r="BQ22" s="218"/>
      <c r="BR22" s="218"/>
      <c r="BS22" s="218"/>
      <c r="BT22" s="218"/>
      <c r="BU22" s="218"/>
      <c r="BV22" s="218"/>
      <c r="BW22" s="218"/>
      <c r="BX22" s="218"/>
      <c r="BY22" s="218"/>
      <c r="BZ22" s="218"/>
      <c r="CA22" s="218"/>
      <c r="CB22" s="218"/>
      <c r="CC22" s="218"/>
      <c r="CD22" s="218"/>
      <c r="CE22" s="223">
        <v>0</v>
      </c>
      <c r="CF22" s="218">
        <v>0</v>
      </c>
      <c r="CG22" s="216">
        <v>0</v>
      </c>
      <c r="CH22" s="228">
        <v>38567.495999999999</v>
      </c>
      <c r="CI22" s="229">
        <v>0</v>
      </c>
      <c r="CJ22" s="216">
        <v>0</v>
      </c>
      <c r="CK22" s="219">
        <v>48162.390299999999</v>
      </c>
      <c r="CL22" s="225">
        <v>0</v>
      </c>
      <c r="CM22" s="226">
        <v>0</v>
      </c>
    </row>
    <row r="23" spans="1:93" ht="12.6" customHeight="1" x14ac:dyDescent="0.25">
      <c r="A23" s="214">
        <v>18</v>
      </c>
      <c r="B23" s="215">
        <v>51</v>
      </c>
      <c r="C23" s="216">
        <v>0</v>
      </c>
      <c r="D23" s="217" t="s">
        <v>59</v>
      </c>
      <c r="E23" s="216">
        <v>25</v>
      </c>
      <c r="F23" s="216">
        <v>-25</v>
      </c>
      <c r="G23" s="216">
        <v>0</v>
      </c>
      <c r="H23" s="218"/>
      <c r="I23" s="221">
        <v>7739.5640000000021</v>
      </c>
      <c r="J23" s="220">
        <v>0</v>
      </c>
      <c r="K23" s="218"/>
      <c r="L23" s="221">
        <v>7739.5640000000021</v>
      </c>
      <c r="M23" s="218"/>
      <c r="N23" s="218"/>
      <c r="O23" s="218"/>
      <c r="P23" s="218"/>
      <c r="Q23" s="218"/>
      <c r="R23" s="218"/>
      <c r="S23" s="218"/>
      <c r="T23" s="218"/>
      <c r="U23" s="218"/>
      <c r="V23" s="218"/>
      <c r="W23" s="218"/>
      <c r="X23" s="218"/>
      <c r="Y23" s="218"/>
      <c r="Z23" s="218"/>
      <c r="AA23" s="218"/>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218"/>
      <c r="BJ23" s="218"/>
      <c r="BK23" s="218"/>
      <c r="BL23" s="218"/>
      <c r="BM23" s="218"/>
      <c r="BN23" s="218"/>
      <c r="BO23" s="218"/>
      <c r="BP23" s="218"/>
      <c r="BQ23" s="218"/>
      <c r="BR23" s="218"/>
      <c r="BS23" s="218"/>
      <c r="BT23" s="218"/>
      <c r="BU23" s="218"/>
      <c r="BV23" s="218"/>
      <c r="BW23" s="218"/>
      <c r="BX23" s="218"/>
      <c r="BY23" s="218"/>
      <c r="BZ23" s="218"/>
      <c r="CA23" s="218"/>
      <c r="CB23" s="218"/>
      <c r="CC23" s="218"/>
      <c r="CD23" s="218"/>
      <c r="CE23" s="223">
        <v>0</v>
      </c>
      <c r="CF23" s="218">
        <v>0</v>
      </c>
      <c r="CG23" s="216">
        <v>0</v>
      </c>
      <c r="CH23" s="228">
        <v>7739.5640000000021</v>
      </c>
      <c r="CI23" s="229">
        <v>0</v>
      </c>
      <c r="CJ23" s="216">
        <v>0</v>
      </c>
      <c r="CK23" s="219">
        <v>22488.772499999999</v>
      </c>
      <c r="CL23" s="225">
        <v>0</v>
      </c>
      <c r="CM23" s="226">
        <v>0</v>
      </c>
    </row>
    <row r="24" spans="1:93" ht="12.6" customHeight="1" x14ac:dyDescent="0.25">
      <c r="A24" s="214">
        <v>19</v>
      </c>
      <c r="B24" s="215">
        <v>52</v>
      </c>
      <c r="C24" s="216">
        <v>0</v>
      </c>
      <c r="D24" s="217" t="s">
        <v>60</v>
      </c>
      <c r="E24" s="216">
        <v>96</v>
      </c>
      <c r="F24" s="216">
        <v>-86</v>
      </c>
      <c r="G24" s="216">
        <v>10</v>
      </c>
      <c r="H24" s="218"/>
      <c r="I24" s="221">
        <v>6412.1509999999998</v>
      </c>
      <c r="J24" s="220">
        <v>0</v>
      </c>
      <c r="K24" s="218"/>
      <c r="L24" s="221">
        <v>6412.1509999999998</v>
      </c>
      <c r="M24" s="218"/>
      <c r="N24" s="218"/>
      <c r="O24" s="218"/>
      <c r="P24" s="218"/>
      <c r="Q24" s="218"/>
      <c r="R24" s="218"/>
      <c r="S24" s="218"/>
      <c r="T24" s="218"/>
      <c r="U24" s="218"/>
      <c r="V24" s="218"/>
      <c r="W24" s="218"/>
      <c r="X24" s="218"/>
      <c r="Y24" s="218"/>
      <c r="Z24" s="218"/>
      <c r="AA24" s="218"/>
      <c r="AB24" s="218"/>
      <c r="AC24" s="218"/>
      <c r="AD24" s="218"/>
      <c r="AE24" s="218"/>
      <c r="AF24" s="218"/>
      <c r="AG24" s="218"/>
      <c r="AH24" s="218"/>
      <c r="AI24" s="218"/>
      <c r="AJ24" s="218"/>
      <c r="AK24" s="218"/>
      <c r="AL24" s="218"/>
      <c r="AM24" s="218"/>
      <c r="AN24" s="218"/>
      <c r="AO24" s="218"/>
      <c r="AP24" s="218"/>
      <c r="AQ24" s="218"/>
      <c r="AR24" s="218"/>
      <c r="AS24" s="218"/>
      <c r="AT24" s="218"/>
      <c r="AU24" s="218"/>
      <c r="AV24" s="218"/>
      <c r="AW24" s="218"/>
      <c r="AX24" s="218"/>
      <c r="AY24" s="218"/>
      <c r="AZ24" s="218"/>
      <c r="BA24" s="218"/>
      <c r="BB24" s="218"/>
      <c r="BC24" s="218"/>
      <c r="BD24" s="218"/>
      <c r="BE24" s="218"/>
      <c r="BF24" s="218"/>
      <c r="BG24" s="218"/>
      <c r="BH24" s="218"/>
      <c r="BI24" s="218"/>
      <c r="BJ24" s="218"/>
      <c r="BK24" s="218"/>
      <c r="BL24" s="218"/>
      <c r="BM24" s="218"/>
      <c r="BN24" s="218"/>
      <c r="BO24" s="218"/>
      <c r="BP24" s="218"/>
      <c r="BQ24" s="218"/>
      <c r="BR24" s="218"/>
      <c r="BS24" s="218"/>
      <c r="BT24" s="218"/>
      <c r="BU24" s="218"/>
      <c r="BV24" s="218"/>
      <c r="BW24" s="218"/>
      <c r="BX24" s="218"/>
      <c r="BY24" s="218"/>
      <c r="BZ24" s="218"/>
      <c r="CA24" s="218"/>
      <c r="CB24" s="218"/>
      <c r="CC24" s="218"/>
      <c r="CD24" s="218"/>
      <c r="CE24" s="223">
        <v>0</v>
      </c>
      <c r="CF24" s="218">
        <v>-10</v>
      </c>
      <c r="CG24" s="216">
        <v>10</v>
      </c>
      <c r="CH24" s="228">
        <v>6412.1509999999998</v>
      </c>
      <c r="CI24" s="229">
        <v>64121.509999999995</v>
      </c>
      <c r="CJ24" s="216">
        <v>0</v>
      </c>
      <c r="CK24" s="219">
        <v>11194.726499999999</v>
      </c>
      <c r="CL24" s="225">
        <v>0</v>
      </c>
      <c r="CM24" s="226">
        <v>0</v>
      </c>
    </row>
    <row r="25" spans="1:93" ht="12.6" customHeight="1" x14ac:dyDescent="0.25">
      <c r="A25" s="214">
        <v>20</v>
      </c>
      <c r="B25" s="215">
        <v>54</v>
      </c>
      <c r="C25" s="216">
        <v>0</v>
      </c>
      <c r="D25" s="217" t="s">
        <v>61</v>
      </c>
      <c r="E25" s="216">
        <v>96</v>
      </c>
      <c r="F25" s="216">
        <v>-54</v>
      </c>
      <c r="G25" s="216">
        <v>42</v>
      </c>
      <c r="H25" s="218"/>
      <c r="I25" s="221">
        <v>5359.049</v>
      </c>
      <c r="J25" s="220">
        <v>0</v>
      </c>
      <c r="K25" s="218"/>
      <c r="L25" s="221">
        <v>5359.049</v>
      </c>
      <c r="M25" s="218"/>
      <c r="N25" s="218"/>
      <c r="O25" s="218"/>
      <c r="P25" s="218"/>
      <c r="Q25" s="218"/>
      <c r="R25" s="218"/>
      <c r="S25" s="218"/>
      <c r="T25" s="218"/>
      <c r="U25" s="218"/>
      <c r="V25" s="218"/>
      <c r="W25" s="218"/>
      <c r="X25" s="218"/>
      <c r="Y25" s="218"/>
      <c r="Z25" s="218"/>
      <c r="AA25" s="218"/>
      <c r="AB25" s="218"/>
      <c r="AC25" s="218"/>
      <c r="AD25" s="218"/>
      <c r="AE25" s="218"/>
      <c r="AF25" s="218"/>
      <c r="AG25" s="218"/>
      <c r="AH25" s="218"/>
      <c r="AI25" s="218"/>
      <c r="AJ25" s="218"/>
      <c r="AK25" s="218"/>
      <c r="AL25" s="218"/>
      <c r="AM25" s="218"/>
      <c r="AN25" s="218"/>
      <c r="AO25" s="218"/>
      <c r="AP25" s="218"/>
      <c r="AQ25" s="218"/>
      <c r="AR25" s="218"/>
      <c r="AS25" s="218"/>
      <c r="AT25" s="218"/>
      <c r="AU25" s="218"/>
      <c r="AV25" s="218"/>
      <c r="AW25" s="218"/>
      <c r="AX25" s="218"/>
      <c r="AY25" s="218"/>
      <c r="AZ25" s="218"/>
      <c r="BA25" s="218"/>
      <c r="BB25" s="218"/>
      <c r="BC25" s="218"/>
      <c r="BD25" s="218"/>
      <c r="BE25" s="218"/>
      <c r="BF25" s="218"/>
      <c r="BG25" s="218"/>
      <c r="BH25" s="218"/>
      <c r="BI25" s="218"/>
      <c r="BJ25" s="218"/>
      <c r="BK25" s="218"/>
      <c r="BL25" s="218"/>
      <c r="BM25" s="218"/>
      <c r="BN25" s="218"/>
      <c r="BO25" s="218"/>
      <c r="BP25" s="218"/>
      <c r="BQ25" s="218"/>
      <c r="BR25" s="218"/>
      <c r="BS25" s="218"/>
      <c r="BT25" s="218"/>
      <c r="BU25" s="218"/>
      <c r="BV25" s="218"/>
      <c r="BW25" s="218"/>
      <c r="BX25" s="218"/>
      <c r="BY25" s="218"/>
      <c r="BZ25" s="218"/>
      <c r="CA25" s="218"/>
      <c r="CB25" s="218"/>
      <c r="CC25" s="218"/>
      <c r="CD25" s="218"/>
      <c r="CE25" s="223">
        <v>0</v>
      </c>
      <c r="CF25" s="218">
        <v>-42</v>
      </c>
      <c r="CG25" s="216">
        <v>42</v>
      </c>
      <c r="CH25" s="228">
        <v>5359.049</v>
      </c>
      <c r="CI25" s="229">
        <v>225080.05799999999</v>
      </c>
      <c r="CJ25" s="216">
        <v>0</v>
      </c>
      <c r="CK25" s="219">
        <v>10149.507</v>
      </c>
      <c r="CL25" s="225">
        <v>0</v>
      </c>
      <c r="CM25" s="226">
        <v>0</v>
      </c>
    </row>
    <row r="26" spans="1:93" ht="12.6" customHeight="1" x14ac:dyDescent="0.25">
      <c r="A26" s="214">
        <v>21</v>
      </c>
      <c r="B26" s="215">
        <v>57</v>
      </c>
      <c r="C26" s="216">
        <v>19.75</v>
      </c>
      <c r="D26" s="217" t="s">
        <v>62</v>
      </c>
      <c r="E26" s="216">
        <v>25</v>
      </c>
      <c r="F26" s="216">
        <v>26</v>
      </c>
      <c r="G26" s="216">
        <v>51</v>
      </c>
      <c r="H26" s="218">
        <v>15</v>
      </c>
      <c r="I26" s="221">
        <v>12823.251000000004</v>
      </c>
      <c r="J26" s="220">
        <v>192348.76500000007</v>
      </c>
      <c r="K26" s="218">
        <v>5</v>
      </c>
      <c r="L26" s="221">
        <v>12823.251000000004</v>
      </c>
      <c r="M26" s="220">
        <v>64116.255000000019</v>
      </c>
      <c r="N26" s="218"/>
      <c r="O26" s="219">
        <v>27464.2065</v>
      </c>
      <c r="P26" s="220">
        <v>0</v>
      </c>
      <c r="Q26" s="218"/>
      <c r="R26" s="219">
        <v>27464.2065</v>
      </c>
      <c r="S26" s="220">
        <v>0</v>
      </c>
      <c r="T26" s="218">
        <v>2</v>
      </c>
      <c r="U26" s="221">
        <v>12823.251000000004</v>
      </c>
      <c r="V26" s="220">
        <v>25646.502000000008</v>
      </c>
      <c r="W26" s="218">
        <v>4</v>
      </c>
      <c r="X26" s="221">
        <v>12823.251000000004</v>
      </c>
      <c r="Y26" s="220">
        <v>51293.004000000015</v>
      </c>
      <c r="Z26" s="218">
        <v>3</v>
      </c>
      <c r="AA26" s="221">
        <v>12823.251000000004</v>
      </c>
      <c r="AB26" s="220">
        <v>38469.753000000012</v>
      </c>
      <c r="AC26" s="218"/>
      <c r="AD26" s="219">
        <v>27464.2065</v>
      </c>
      <c r="AE26" s="220">
        <v>0</v>
      </c>
      <c r="AF26" s="218"/>
      <c r="AG26" s="219">
        <v>27464.2065</v>
      </c>
      <c r="AH26" s="220">
        <v>0</v>
      </c>
      <c r="AI26" s="218">
        <v>3</v>
      </c>
      <c r="AJ26" s="219">
        <v>27464.2065</v>
      </c>
      <c r="AK26" s="220">
        <v>82392.619500000001</v>
      </c>
      <c r="AL26" s="218">
        <v>2</v>
      </c>
      <c r="AM26" s="221">
        <v>12823.251000000004</v>
      </c>
      <c r="AN26" s="220">
        <v>25646.502000000008</v>
      </c>
      <c r="AO26" s="218"/>
      <c r="AP26" s="219">
        <v>27464.2065</v>
      </c>
      <c r="AQ26" s="220">
        <v>0</v>
      </c>
      <c r="AR26" s="218">
        <v>1</v>
      </c>
      <c r="AS26" s="219">
        <v>27464.2065</v>
      </c>
      <c r="AT26" s="220">
        <v>27464.2065</v>
      </c>
      <c r="AU26" s="218">
        <v>1</v>
      </c>
      <c r="AV26" s="219">
        <v>27464.2065</v>
      </c>
      <c r="AW26" s="220">
        <v>27464.2065</v>
      </c>
      <c r="AX26" s="218">
        <v>1</v>
      </c>
      <c r="AY26" s="219">
        <v>27464.2065</v>
      </c>
      <c r="AZ26" s="220">
        <v>27464.2065</v>
      </c>
      <c r="BA26" s="218"/>
      <c r="BB26" s="219">
        <v>27464.2065</v>
      </c>
      <c r="BC26" s="220">
        <v>0</v>
      </c>
      <c r="BD26" s="218">
        <v>1</v>
      </c>
      <c r="BE26" s="219">
        <v>27464.2065</v>
      </c>
      <c r="BF26" s="220">
        <v>27464.2065</v>
      </c>
      <c r="BG26" s="218">
        <v>2</v>
      </c>
      <c r="BH26" s="219">
        <v>27464.2065</v>
      </c>
      <c r="BI26" s="220">
        <v>54928.413</v>
      </c>
      <c r="BJ26" s="218">
        <v>1</v>
      </c>
      <c r="BK26" s="219">
        <v>27464.2065</v>
      </c>
      <c r="BL26" s="220">
        <v>27464.2065</v>
      </c>
      <c r="BM26" s="218">
        <v>2</v>
      </c>
      <c r="BN26" s="219">
        <v>27464.2065</v>
      </c>
      <c r="BO26" s="220">
        <v>54928.413</v>
      </c>
      <c r="BP26" s="218">
        <v>1</v>
      </c>
      <c r="BQ26" s="219">
        <v>27464.2065</v>
      </c>
      <c r="BR26" s="220">
        <v>27464.2065</v>
      </c>
      <c r="BS26" s="218">
        <v>1</v>
      </c>
      <c r="BT26" s="219">
        <v>27464.2065</v>
      </c>
      <c r="BU26" s="220">
        <v>27464.2065</v>
      </c>
      <c r="BV26" s="218">
        <v>1</v>
      </c>
      <c r="BW26" s="219">
        <v>27464.2065</v>
      </c>
      <c r="BX26" s="220">
        <v>27464.2065</v>
      </c>
      <c r="BY26" s="218">
        <v>1</v>
      </c>
      <c r="BZ26" s="219">
        <v>27464.2065</v>
      </c>
      <c r="CA26" s="220">
        <v>27464.2065</v>
      </c>
      <c r="CB26" s="218">
        <v>4</v>
      </c>
      <c r="CC26" s="219">
        <v>27464.2065</v>
      </c>
      <c r="CD26" s="220">
        <v>109856.826</v>
      </c>
      <c r="CE26" s="223">
        <v>51</v>
      </c>
      <c r="CF26" s="218">
        <v>0</v>
      </c>
      <c r="CG26" s="216">
        <v>31</v>
      </c>
      <c r="CH26" s="228">
        <v>12823.251000000004</v>
      </c>
      <c r="CI26" s="229">
        <v>397520.78100000013</v>
      </c>
      <c r="CJ26" s="216">
        <v>20</v>
      </c>
      <c r="CK26" s="219">
        <v>27464.2065</v>
      </c>
      <c r="CL26" s="225">
        <v>549284.13</v>
      </c>
      <c r="CM26" s="226">
        <v>946804.9110000002</v>
      </c>
      <c r="CN26" s="227">
        <v>946804.91100000008</v>
      </c>
    </row>
    <row r="27" spans="1:93" ht="12.6" customHeight="1" x14ac:dyDescent="0.25">
      <c r="A27" s="214">
        <v>22</v>
      </c>
      <c r="B27" s="215">
        <v>59</v>
      </c>
      <c r="C27" s="216">
        <v>0</v>
      </c>
      <c r="D27" s="217" t="s">
        <v>126</v>
      </c>
      <c r="E27" s="216">
        <v>4</v>
      </c>
      <c r="F27" s="216">
        <v>-4</v>
      </c>
      <c r="G27" s="216">
        <v>0</v>
      </c>
      <c r="H27" s="218"/>
      <c r="I27" s="221">
        <v>5528.260000000002</v>
      </c>
      <c r="J27" s="220">
        <v>0</v>
      </c>
      <c r="K27" s="218"/>
      <c r="L27" s="221">
        <v>5528.260000000002</v>
      </c>
      <c r="M27" s="218"/>
      <c r="N27" s="218"/>
      <c r="O27" s="218"/>
      <c r="P27" s="218"/>
      <c r="Q27" s="218"/>
      <c r="R27" s="218"/>
      <c r="S27" s="218"/>
      <c r="T27" s="218"/>
      <c r="U27" s="218"/>
      <c r="V27" s="218"/>
      <c r="W27" s="218"/>
      <c r="X27" s="218"/>
      <c r="Y27" s="218"/>
      <c r="Z27" s="218"/>
      <c r="AA27" s="218"/>
      <c r="AB27" s="218"/>
      <c r="AC27" s="218"/>
      <c r="AD27" s="218"/>
      <c r="AE27" s="218"/>
      <c r="AF27" s="218"/>
      <c r="AG27" s="218"/>
      <c r="AH27" s="218"/>
      <c r="AI27" s="218"/>
      <c r="AJ27" s="218"/>
      <c r="AK27" s="218"/>
      <c r="AL27" s="218"/>
      <c r="AM27" s="218"/>
      <c r="AN27" s="218"/>
      <c r="AO27" s="218"/>
      <c r="AP27" s="218"/>
      <c r="AQ27" s="218"/>
      <c r="AR27" s="218"/>
      <c r="AS27" s="218"/>
      <c r="AT27" s="218"/>
      <c r="AU27" s="218"/>
      <c r="AV27" s="218"/>
      <c r="AW27" s="218"/>
      <c r="AX27" s="218"/>
      <c r="AY27" s="218"/>
      <c r="AZ27" s="218"/>
      <c r="BA27" s="218"/>
      <c r="BB27" s="218"/>
      <c r="BC27" s="218"/>
      <c r="BD27" s="218"/>
      <c r="BE27" s="218"/>
      <c r="BF27" s="218"/>
      <c r="BG27" s="218"/>
      <c r="BH27" s="218"/>
      <c r="BI27" s="218"/>
      <c r="BJ27" s="218"/>
      <c r="BK27" s="218"/>
      <c r="BL27" s="218"/>
      <c r="BM27" s="218"/>
      <c r="BN27" s="218"/>
      <c r="BO27" s="218"/>
      <c r="BP27" s="218"/>
      <c r="BQ27" s="218"/>
      <c r="BR27" s="218"/>
      <c r="BS27" s="218"/>
      <c r="BT27" s="218"/>
      <c r="BU27" s="218"/>
      <c r="BV27" s="218"/>
      <c r="BW27" s="218"/>
      <c r="BX27" s="218"/>
      <c r="BY27" s="218"/>
      <c r="BZ27" s="218"/>
      <c r="CA27" s="218"/>
      <c r="CB27" s="218"/>
      <c r="CC27" s="218"/>
      <c r="CD27" s="218"/>
      <c r="CE27" s="223">
        <v>0</v>
      </c>
      <c r="CF27" s="218">
        <v>0</v>
      </c>
      <c r="CG27" s="216">
        <v>0</v>
      </c>
      <c r="CH27" s="228">
        <v>5528.260000000002</v>
      </c>
      <c r="CI27" s="229">
        <v>0</v>
      </c>
      <c r="CJ27" s="216">
        <v>0</v>
      </c>
      <c r="CK27" s="219">
        <v>13931.215200000001</v>
      </c>
      <c r="CL27" s="225">
        <v>0</v>
      </c>
      <c r="CM27" s="226">
        <v>0</v>
      </c>
    </row>
    <row r="28" spans="1:93" ht="12.6" customHeight="1" x14ac:dyDescent="0.25">
      <c r="A28" s="214">
        <v>23</v>
      </c>
      <c r="B28" s="215">
        <v>62</v>
      </c>
      <c r="C28" s="216">
        <v>118.75</v>
      </c>
      <c r="D28" s="217" t="s">
        <v>63</v>
      </c>
      <c r="E28" s="216">
        <v>25</v>
      </c>
      <c r="F28" s="216">
        <v>125</v>
      </c>
      <c r="G28" s="216">
        <v>150</v>
      </c>
      <c r="H28" s="218">
        <v>50</v>
      </c>
      <c r="I28" s="219">
        <v>10100.3202</v>
      </c>
      <c r="J28" s="220">
        <v>505016.01</v>
      </c>
      <c r="K28" s="218">
        <v>20</v>
      </c>
      <c r="L28" s="228">
        <v>5167.7669999999998</v>
      </c>
      <c r="M28" s="220">
        <v>103355.34</v>
      </c>
      <c r="N28" s="218">
        <v>4</v>
      </c>
      <c r="O28" s="219">
        <v>10100.3202</v>
      </c>
      <c r="P28" s="220">
        <v>40401.2808</v>
      </c>
      <c r="Q28" s="218"/>
      <c r="R28" s="219">
        <v>10100.3202</v>
      </c>
      <c r="S28" s="220">
        <v>0</v>
      </c>
      <c r="T28" s="218">
        <v>5</v>
      </c>
      <c r="U28" s="219">
        <v>10100.3202</v>
      </c>
      <c r="V28" s="220">
        <v>50501.601000000002</v>
      </c>
      <c r="W28" s="218">
        <v>10</v>
      </c>
      <c r="X28" s="228">
        <v>5167.7669999999998</v>
      </c>
      <c r="Y28" s="220">
        <v>51677.67</v>
      </c>
      <c r="Z28" s="218">
        <v>8</v>
      </c>
      <c r="AA28" s="219">
        <v>10100.3202</v>
      </c>
      <c r="AB28" s="220">
        <v>80802.561600000001</v>
      </c>
      <c r="AC28" s="218"/>
      <c r="AD28" s="219">
        <v>10100.3202</v>
      </c>
      <c r="AE28" s="220">
        <v>0</v>
      </c>
      <c r="AF28" s="218">
        <v>1</v>
      </c>
      <c r="AG28" s="228">
        <v>5167.7669999999998</v>
      </c>
      <c r="AH28" s="220">
        <v>5167.7669999999998</v>
      </c>
      <c r="AI28" s="218">
        <v>5</v>
      </c>
      <c r="AJ28" s="219">
        <v>10100.3202</v>
      </c>
      <c r="AK28" s="220">
        <v>50501.601000000002</v>
      </c>
      <c r="AL28" s="218">
        <v>5</v>
      </c>
      <c r="AM28" s="219">
        <v>10100.3202</v>
      </c>
      <c r="AN28" s="220">
        <v>50501.601000000002</v>
      </c>
      <c r="AO28" s="218">
        <v>1</v>
      </c>
      <c r="AP28" s="219">
        <v>10100.3202</v>
      </c>
      <c r="AQ28" s="220">
        <v>10100.3202</v>
      </c>
      <c r="AR28" s="218">
        <v>2</v>
      </c>
      <c r="AS28" s="219">
        <v>10100.3202</v>
      </c>
      <c r="AT28" s="220">
        <v>20200.6404</v>
      </c>
      <c r="AU28" s="218">
        <v>1</v>
      </c>
      <c r="AV28" s="219">
        <v>10100.3202</v>
      </c>
      <c r="AW28" s="220">
        <v>10100.3202</v>
      </c>
      <c r="AX28" s="218">
        <v>5</v>
      </c>
      <c r="AY28" s="219">
        <v>10100.3202</v>
      </c>
      <c r="AZ28" s="220">
        <v>50501.601000000002</v>
      </c>
      <c r="BA28" s="218"/>
      <c r="BB28" s="219">
        <v>10100.3202</v>
      </c>
      <c r="BC28" s="220">
        <v>0</v>
      </c>
      <c r="BD28" s="218">
        <v>2</v>
      </c>
      <c r="BE28" s="219">
        <v>10100.3202</v>
      </c>
      <c r="BF28" s="220">
        <v>20200.6404</v>
      </c>
      <c r="BG28" s="218">
        <v>4</v>
      </c>
      <c r="BH28" s="219">
        <v>10100.3202</v>
      </c>
      <c r="BI28" s="220">
        <v>40401.2808</v>
      </c>
      <c r="BJ28" s="218">
        <v>4</v>
      </c>
      <c r="BK28" s="219">
        <v>10100.3202</v>
      </c>
      <c r="BL28" s="220">
        <v>40401.2808</v>
      </c>
      <c r="BM28" s="218">
        <v>2</v>
      </c>
      <c r="BN28" s="219">
        <v>10100.3202</v>
      </c>
      <c r="BO28" s="220">
        <v>20200.6404</v>
      </c>
      <c r="BP28" s="218">
        <v>6</v>
      </c>
      <c r="BQ28" s="219">
        <v>10100.3202</v>
      </c>
      <c r="BR28" s="220">
        <v>60601.921199999997</v>
      </c>
      <c r="BS28" s="218">
        <v>4</v>
      </c>
      <c r="BT28" s="219">
        <v>10100.3202</v>
      </c>
      <c r="BU28" s="220">
        <v>40401.2808</v>
      </c>
      <c r="BV28" s="218">
        <v>3</v>
      </c>
      <c r="BW28" s="219">
        <v>10100.3202</v>
      </c>
      <c r="BX28" s="220">
        <v>30300.960599999999</v>
      </c>
      <c r="BY28" s="218">
        <v>2</v>
      </c>
      <c r="BZ28" s="219">
        <v>10100.3202</v>
      </c>
      <c r="CA28" s="220">
        <v>20200.6404</v>
      </c>
      <c r="CB28" s="218">
        <v>6</v>
      </c>
      <c r="CC28" s="219">
        <v>10100.3202</v>
      </c>
      <c r="CD28" s="220">
        <v>60601.921199999997</v>
      </c>
      <c r="CE28" s="230">
        <v>150</v>
      </c>
      <c r="CF28" s="218">
        <v>0</v>
      </c>
      <c r="CG28" s="216">
        <v>31</v>
      </c>
      <c r="CH28" s="228">
        <v>5167.7669999999998</v>
      </c>
      <c r="CI28" s="229">
        <v>160200.777</v>
      </c>
      <c r="CJ28" s="216">
        <v>119</v>
      </c>
      <c r="CK28" s="219">
        <v>10100.3202</v>
      </c>
      <c r="CL28" s="231">
        <v>1201938.1037999999</v>
      </c>
      <c r="CM28" s="226">
        <v>1362138.8807999999</v>
      </c>
      <c r="CN28" s="227">
        <v>1362138.8807999999</v>
      </c>
    </row>
    <row r="29" spans="1:93" ht="14.45" customHeight="1" x14ac:dyDescent="0.25">
      <c r="A29" s="214">
        <v>24</v>
      </c>
      <c r="B29" s="215">
        <v>63</v>
      </c>
      <c r="C29" s="216">
        <v>124.75</v>
      </c>
      <c r="D29" s="217" t="s">
        <v>64</v>
      </c>
      <c r="E29" s="216">
        <v>25</v>
      </c>
      <c r="F29" s="216">
        <v>131</v>
      </c>
      <c r="G29" s="216">
        <v>156</v>
      </c>
      <c r="H29" s="218">
        <v>20</v>
      </c>
      <c r="I29" s="228">
        <v>8292.39</v>
      </c>
      <c r="J29" s="220">
        <v>165847.79999999999</v>
      </c>
      <c r="K29" s="218">
        <v>8</v>
      </c>
      <c r="L29" s="219">
        <v>11443.4982</v>
      </c>
      <c r="M29" s="220">
        <v>91547.9856</v>
      </c>
      <c r="N29" s="218">
        <v>3</v>
      </c>
      <c r="O29" s="219">
        <v>11443.4982</v>
      </c>
      <c r="P29" s="220">
        <v>34330.494599999998</v>
      </c>
      <c r="Q29" s="218"/>
      <c r="R29" s="219">
        <v>11443.4982</v>
      </c>
      <c r="S29" s="220">
        <v>0</v>
      </c>
      <c r="T29" s="218">
        <v>5</v>
      </c>
      <c r="U29" s="219">
        <v>11443.4982</v>
      </c>
      <c r="V29" s="220">
        <v>57217.491000000002</v>
      </c>
      <c r="W29" s="218">
        <v>10</v>
      </c>
      <c r="X29" s="228">
        <v>8292.39</v>
      </c>
      <c r="Y29" s="220">
        <v>82923.899999999994</v>
      </c>
      <c r="Z29" s="218">
        <v>12</v>
      </c>
      <c r="AA29" s="219">
        <v>11443.4982</v>
      </c>
      <c r="AB29" s="220">
        <v>137321.97839999999</v>
      </c>
      <c r="AC29" s="218"/>
      <c r="AD29" s="219">
        <v>11443.4982</v>
      </c>
      <c r="AE29" s="220">
        <v>0</v>
      </c>
      <c r="AF29" s="218">
        <v>1</v>
      </c>
      <c r="AG29" s="228">
        <v>8292.39</v>
      </c>
      <c r="AH29" s="220">
        <v>8292.39</v>
      </c>
      <c r="AI29" s="218">
        <v>10</v>
      </c>
      <c r="AJ29" s="219">
        <v>11443.4982</v>
      </c>
      <c r="AK29" s="220">
        <v>114434.982</v>
      </c>
      <c r="AL29" s="218"/>
      <c r="AM29" s="219">
        <v>11443.4982</v>
      </c>
      <c r="AN29" s="220">
        <v>0</v>
      </c>
      <c r="AO29" s="218">
        <v>10</v>
      </c>
      <c r="AP29" s="219">
        <v>11443.4982</v>
      </c>
      <c r="AQ29" s="220">
        <v>114434.982</v>
      </c>
      <c r="AR29" s="218">
        <v>2</v>
      </c>
      <c r="AS29" s="219">
        <v>11443.4982</v>
      </c>
      <c r="AT29" s="220">
        <v>22886.9964</v>
      </c>
      <c r="AU29" s="218">
        <v>1</v>
      </c>
      <c r="AV29" s="219">
        <v>11443.4982</v>
      </c>
      <c r="AW29" s="220">
        <v>11443.4982</v>
      </c>
      <c r="AX29" s="218">
        <v>6</v>
      </c>
      <c r="AY29" s="219">
        <v>11443.4982</v>
      </c>
      <c r="AZ29" s="220">
        <v>68660.989199999996</v>
      </c>
      <c r="BA29" s="218"/>
      <c r="BB29" s="219">
        <v>11443.4982</v>
      </c>
      <c r="BC29" s="220">
        <v>0</v>
      </c>
      <c r="BD29" s="218">
        <v>2</v>
      </c>
      <c r="BE29" s="219">
        <v>11443.4982</v>
      </c>
      <c r="BF29" s="220">
        <v>22886.9964</v>
      </c>
      <c r="BG29" s="218">
        <v>5</v>
      </c>
      <c r="BH29" s="219">
        <v>11443.4982</v>
      </c>
      <c r="BI29" s="220">
        <v>57217.491000000002</v>
      </c>
      <c r="BJ29" s="218">
        <v>10</v>
      </c>
      <c r="BK29" s="219">
        <v>11443.4982</v>
      </c>
      <c r="BL29" s="220">
        <v>114434.982</v>
      </c>
      <c r="BM29" s="218">
        <v>10</v>
      </c>
      <c r="BN29" s="219">
        <v>11443.4982</v>
      </c>
      <c r="BO29" s="220">
        <v>114434.982</v>
      </c>
      <c r="BP29" s="218">
        <v>6</v>
      </c>
      <c r="BQ29" s="219">
        <v>11443.4982</v>
      </c>
      <c r="BR29" s="220">
        <v>68660.989199999996</v>
      </c>
      <c r="BS29" s="218">
        <v>10</v>
      </c>
      <c r="BT29" s="219">
        <v>11443.4982</v>
      </c>
      <c r="BU29" s="220">
        <v>114434.982</v>
      </c>
      <c r="BV29" s="218">
        <v>3</v>
      </c>
      <c r="BW29" s="219">
        <v>11443.4982</v>
      </c>
      <c r="BX29" s="220">
        <v>34330.494599999998</v>
      </c>
      <c r="BY29" s="218">
        <v>20</v>
      </c>
      <c r="BZ29" s="219">
        <v>11443.4982</v>
      </c>
      <c r="CA29" s="220">
        <v>228869.96400000001</v>
      </c>
      <c r="CB29" s="218"/>
      <c r="CC29" s="219">
        <v>11443.4982</v>
      </c>
      <c r="CD29" s="220">
        <v>0</v>
      </c>
      <c r="CE29" s="230">
        <v>154</v>
      </c>
      <c r="CF29" s="218">
        <v>-2</v>
      </c>
      <c r="CG29" s="216">
        <v>31</v>
      </c>
      <c r="CH29" s="228">
        <v>8292.39</v>
      </c>
      <c r="CI29" s="229">
        <v>257064.08999999997</v>
      </c>
      <c r="CJ29" s="216">
        <v>123</v>
      </c>
      <c r="CK29" s="219">
        <v>11443.4982</v>
      </c>
      <c r="CL29" s="231">
        <v>1407550.2786000001</v>
      </c>
      <c r="CM29" s="226">
        <v>1664614.3686000002</v>
      </c>
      <c r="CN29" s="227">
        <v>1664614.3686000002</v>
      </c>
    </row>
    <row r="30" spans="1:93" ht="16.5" x14ac:dyDescent="0.25">
      <c r="A30" s="214">
        <v>25</v>
      </c>
      <c r="B30" s="215">
        <v>64</v>
      </c>
      <c r="C30" s="216">
        <v>0</v>
      </c>
      <c r="D30" s="217" t="s">
        <v>65</v>
      </c>
      <c r="E30" s="216">
        <v>25</v>
      </c>
      <c r="F30" s="216">
        <v>-8</v>
      </c>
      <c r="G30" s="216">
        <v>17</v>
      </c>
      <c r="H30" s="218"/>
      <c r="I30" s="221">
        <v>13820.650000000001</v>
      </c>
      <c r="J30" s="220">
        <v>0</v>
      </c>
      <c r="K30" s="218"/>
      <c r="L30" s="221">
        <v>13820.650000000001</v>
      </c>
      <c r="M30" s="218"/>
      <c r="N30" s="218"/>
      <c r="O30" s="218"/>
      <c r="P30" s="218"/>
      <c r="Q30" s="218"/>
      <c r="R30" s="218"/>
      <c r="S30" s="218"/>
      <c r="T30" s="218"/>
      <c r="U30" s="218"/>
      <c r="V30" s="218"/>
      <c r="W30" s="218"/>
      <c r="X30" s="218"/>
      <c r="Y30" s="218"/>
      <c r="Z30" s="218"/>
      <c r="AA30" s="218"/>
      <c r="AB30" s="218"/>
      <c r="AC30" s="218"/>
      <c r="AD30" s="218"/>
      <c r="AE30" s="218"/>
      <c r="AF30" s="218"/>
      <c r="AG30" s="218"/>
      <c r="AH30" s="218"/>
      <c r="AI30" s="218"/>
      <c r="AJ30" s="218"/>
      <c r="AK30" s="218"/>
      <c r="AL30" s="218"/>
      <c r="AM30" s="218"/>
      <c r="AN30" s="218"/>
      <c r="AO30" s="218"/>
      <c r="AP30" s="218"/>
      <c r="AQ30" s="218"/>
      <c r="AR30" s="218"/>
      <c r="AS30" s="218"/>
      <c r="AT30" s="218"/>
      <c r="AU30" s="218"/>
      <c r="AV30" s="218"/>
      <c r="AW30" s="218"/>
      <c r="AX30" s="218"/>
      <c r="AY30" s="218"/>
      <c r="AZ30" s="218"/>
      <c r="BA30" s="218"/>
      <c r="BB30" s="218"/>
      <c r="BC30" s="218"/>
      <c r="BD30" s="218"/>
      <c r="BE30" s="218"/>
      <c r="BF30" s="218"/>
      <c r="BG30" s="218"/>
      <c r="BH30" s="218"/>
      <c r="BI30" s="218"/>
      <c r="BJ30" s="218"/>
      <c r="BK30" s="218"/>
      <c r="BL30" s="218"/>
      <c r="BM30" s="218"/>
      <c r="BN30" s="218"/>
      <c r="BO30" s="218"/>
      <c r="BP30" s="218"/>
      <c r="BQ30" s="218"/>
      <c r="BR30" s="218"/>
      <c r="BS30" s="218"/>
      <c r="BT30" s="218"/>
      <c r="BU30" s="218"/>
      <c r="BV30" s="218"/>
      <c r="BW30" s="218"/>
      <c r="BX30" s="218"/>
      <c r="BY30" s="218"/>
      <c r="BZ30" s="218"/>
      <c r="CA30" s="218"/>
      <c r="CB30" s="218"/>
      <c r="CC30" s="218"/>
      <c r="CD30" s="218"/>
      <c r="CE30" s="223">
        <v>0</v>
      </c>
      <c r="CF30" s="218">
        <v>-17</v>
      </c>
      <c r="CG30" s="216">
        <v>17</v>
      </c>
      <c r="CH30" s="228">
        <v>13820.650000000001</v>
      </c>
      <c r="CI30" s="229">
        <v>234951.05000000002</v>
      </c>
      <c r="CJ30" s="216">
        <v>0</v>
      </c>
      <c r="CK30" s="219">
        <v>20399.279400000003</v>
      </c>
      <c r="CL30" s="225">
        <v>0</v>
      </c>
      <c r="CM30" s="226">
        <v>0</v>
      </c>
    </row>
    <row r="31" spans="1:93" ht="16.5" x14ac:dyDescent="0.25">
      <c r="A31" s="214">
        <v>26</v>
      </c>
      <c r="B31" s="215">
        <v>65</v>
      </c>
      <c r="C31" s="216">
        <v>13.75</v>
      </c>
      <c r="D31" s="217" t="s">
        <v>66</v>
      </c>
      <c r="E31" s="216">
        <v>25</v>
      </c>
      <c r="F31" s="216">
        <v>20</v>
      </c>
      <c r="G31" s="216">
        <v>45</v>
      </c>
      <c r="H31" s="218"/>
      <c r="I31" s="219">
        <v>21295.046699999999</v>
      </c>
      <c r="J31" s="220">
        <v>0</v>
      </c>
      <c r="K31" s="218">
        <v>8</v>
      </c>
      <c r="L31" s="228">
        <v>13820.650000000001</v>
      </c>
      <c r="M31" s="220">
        <v>110565.20000000001</v>
      </c>
      <c r="N31" s="218"/>
      <c r="O31" s="219">
        <v>21295.046699999999</v>
      </c>
      <c r="P31" s="220">
        <v>0</v>
      </c>
      <c r="Q31" s="218"/>
      <c r="R31" s="219">
        <v>21295.046699999999</v>
      </c>
      <c r="S31" s="220">
        <v>0</v>
      </c>
      <c r="T31" s="218"/>
      <c r="U31" s="219">
        <v>21295.046699999999</v>
      </c>
      <c r="V31" s="220">
        <v>0</v>
      </c>
      <c r="W31" s="218"/>
      <c r="X31" s="219">
        <v>21295.046699999999</v>
      </c>
      <c r="Y31" s="220">
        <v>0</v>
      </c>
      <c r="Z31" s="218"/>
      <c r="AA31" s="219">
        <v>21295.046699999999</v>
      </c>
      <c r="AB31" s="220">
        <v>0</v>
      </c>
      <c r="AC31" s="218"/>
      <c r="AD31" s="219">
        <v>21295.046699999999</v>
      </c>
      <c r="AE31" s="220">
        <v>0</v>
      </c>
      <c r="AF31" s="218"/>
      <c r="AG31" s="219">
        <v>21295.046699999999</v>
      </c>
      <c r="AH31" s="220">
        <v>0</v>
      </c>
      <c r="AI31" s="218"/>
      <c r="AJ31" s="219">
        <v>21295.046699999999</v>
      </c>
      <c r="AK31" s="220">
        <v>0</v>
      </c>
      <c r="AL31" s="218"/>
      <c r="AM31" s="219">
        <v>21295.046699999999</v>
      </c>
      <c r="AN31" s="220">
        <v>0</v>
      </c>
      <c r="AO31" s="218"/>
      <c r="AP31" s="219">
        <v>21295.046699999999</v>
      </c>
      <c r="AQ31" s="220">
        <v>0</v>
      </c>
      <c r="AR31" s="218">
        <v>4</v>
      </c>
      <c r="AS31" s="228">
        <v>13820.650000000001</v>
      </c>
      <c r="AT31" s="220">
        <v>55282.600000000006</v>
      </c>
      <c r="AU31" s="218"/>
      <c r="AV31" s="219">
        <v>21295.046699999999</v>
      </c>
      <c r="AW31" s="220">
        <v>0</v>
      </c>
      <c r="AX31" s="218">
        <v>4</v>
      </c>
      <c r="AY31" s="228">
        <v>13820.650000000001</v>
      </c>
      <c r="AZ31" s="220">
        <v>55282.600000000006</v>
      </c>
      <c r="BA31" s="218"/>
      <c r="BB31" s="219">
        <v>21295.046699999999</v>
      </c>
      <c r="BC31" s="220">
        <v>0</v>
      </c>
      <c r="BD31" s="218"/>
      <c r="BE31" s="219">
        <v>21295.046699999999</v>
      </c>
      <c r="BF31" s="220">
        <v>0</v>
      </c>
      <c r="BG31" s="218"/>
      <c r="BH31" s="219">
        <v>21295.046699999999</v>
      </c>
      <c r="BI31" s="220">
        <v>0</v>
      </c>
      <c r="BJ31" s="218">
        <v>10</v>
      </c>
      <c r="BK31" s="228">
        <v>13820.650000000001</v>
      </c>
      <c r="BL31" s="220">
        <v>138206.5</v>
      </c>
      <c r="BM31" s="218">
        <v>5</v>
      </c>
      <c r="BN31" s="228">
        <v>13820.650000000001</v>
      </c>
      <c r="BO31" s="220">
        <v>69103.25</v>
      </c>
      <c r="BP31" s="218">
        <v>4</v>
      </c>
      <c r="BQ31" s="219">
        <v>21295.046699999999</v>
      </c>
      <c r="BR31" s="220">
        <v>85180.186799999996</v>
      </c>
      <c r="BS31" s="218"/>
      <c r="BT31" s="219">
        <v>21295.046699999999</v>
      </c>
      <c r="BU31" s="220">
        <v>0</v>
      </c>
      <c r="BV31" s="218"/>
      <c r="BW31" s="219">
        <v>21295.046699999999</v>
      </c>
      <c r="BX31" s="220">
        <v>0</v>
      </c>
      <c r="BY31" s="218">
        <v>10</v>
      </c>
      <c r="BZ31" s="219">
        <v>21295.046699999999</v>
      </c>
      <c r="CA31" s="220">
        <v>212950.467</v>
      </c>
      <c r="CB31" s="218"/>
      <c r="CC31" s="219">
        <v>21295.046699999999</v>
      </c>
      <c r="CD31" s="220">
        <v>0</v>
      </c>
      <c r="CE31" s="230">
        <v>45</v>
      </c>
      <c r="CF31" s="218">
        <v>0</v>
      </c>
      <c r="CG31" s="216">
        <v>31</v>
      </c>
      <c r="CH31" s="228">
        <v>13820.650000000001</v>
      </c>
      <c r="CI31" s="229">
        <v>428440.15</v>
      </c>
      <c r="CJ31" s="216">
        <v>14</v>
      </c>
      <c r="CK31" s="219">
        <v>21295.046699999999</v>
      </c>
      <c r="CL31" s="231">
        <v>298130.65379999997</v>
      </c>
      <c r="CM31" s="226">
        <v>726570.80379999999</v>
      </c>
      <c r="CN31" s="227">
        <v>726570.80379999999</v>
      </c>
    </row>
    <row r="32" spans="1:93" ht="16.5" x14ac:dyDescent="0.25">
      <c r="A32" s="214">
        <v>27</v>
      </c>
      <c r="B32" s="215">
        <v>66</v>
      </c>
      <c r="C32" s="216">
        <v>129.75</v>
      </c>
      <c r="D32" s="217" t="s">
        <v>67</v>
      </c>
      <c r="E32" s="216">
        <v>25</v>
      </c>
      <c r="F32" s="216">
        <v>136</v>
      </c>
      <c r="G32" s="216">
        <v>161</v>
      </c>
      <c r="H32" s="218">
        <v>30</v>
      </c>
      <c r="I32" s="219">
        <v>4178.9862000000003</v>
      </c>
      <c r="J32" s="220">
        <v>125369.58600000001</v>
      </c>
      <c r="K32" s="218">
        <v>17</v>
      </c>
      <c r="L32" s="228">
        <v>2887.0970000000002</v>
      </c>
      <c r="M32" s="220">
        <v>49080.649000000005</v>
      </c>
      <c r="N32" s="218">
        <v>3</v>
      </c>
      <c r="O32" s="228">
        <v>2887.0970000000002</v>
      </c>
      <c r="P32" s="220">
        <v>8661.2910000000011</v>
      </c>
      <c r="Q32" s="218"/>
      <c r="R32" s="219">
        <v>4178.9862000000003</v>
      </c>
      <c r="S32" s="220">
        <v>0</v>
      </c>
      <c r="T32" s="218">
        <v>3</v>
      </c>
      <c r="U32" s="228">
        <v>2887.0970000000002</v>
      </c>
      <c r="V32" s="220">
        <v>8661.2910000000011</v>
      </c>
      <c r="W32" s="218"/>
      <c r="X32" s="219">
        <v>4178.9862000000003</v>
      </c>
      <c r="Y32" s="220">
        <v>0</v>
      </c>
      <c r="Z32" s="218">
        <v>20</v>
      </c>
      <c r="AA32" s="219">
        <v>4178.9862000000003</v>
      </c>
      <c r="AB32" s="220">
        <v>83579.724000000002</v>
      </c>
      <c r="AC32" s="218"/>
      <c r="AD32" s="219">
        <v>4178.9862000000003</v>
      </c>
      <c r="AE32" s="220">
        <v>0</v>
      </c>
      <c r="AF32" s="218"/>
      <c r="AG32" s="219">
        <v>4178.9862000000003</v>
      </c>
      <c r="AH32" s="220">
        <v>0</v>
      </c>
      <c r="AI32" s="218">
        <v>12</v>
      </c>
      <c r="AJ32" s="219">
        <v>4178.9862000000003</v>
      </c>
      <c r="AK32" s="220">
        <v>50147.834400000007</v>
      </c>
      <c r="AL32" s="218">
        <v>12</v>
      </c>
      <c r="AM32" s="219">
        <v>4178.9862000000003</v>
      </c>
      <c r="AN32" s="220">
        <v>50147.834400000007</v>
      </c>
      <c r="AO32" s="218">
        <v>8</v>
      </c>
      <c r="AP32" s="228">
        <v>2887.0970000000002</v>
      </c>
      <c r="AQ32" s="220">
        <v>23096.776000000002</v>
      </c>
      <c r="AR32" s="218"/>
      <c r="AS32" s="219">
        <v>4178.9862000000003</v>
      </c>
      <c r="AT32" s="220">
        <v>0</v>
      </c>
      <c r="AU32" s="218">
        <v>2</v>
      </c>
      <c r="AV32" s="219">
        <v>4178.9862000000003</v>
      </c>
      <c r="AW32" s="220">
        <v>8357.9724000000006</v>
      </c>
      <c r="AX32" s="218"/>
      <c r="AY32" s="219">
        <v>4178.9862000000003</v>
      </c>
      <c r="AZ32" s="220">
        <v>0</v>
      </c>
      <c r="BA32" s="218"/>
      <c r="BB32" s="219">
        <v>4178.9862000000003</v>
      </c>
      <c r="BC32" s="220">
        <v>0</v>
      </c>
      <c r="BD32" s="218">
        <v>5</v>
      </c>
      <c r="BE32" s="219">
        <v>4178.9862000000003</v>
      </c>
      <c r="BF32" s="220">
        <v>20894.931</v>
      </c>
      <c r="BG32" s="218">
        <v>2</v>
      </c>
      <c r="BH32" s="219">
        <v>4178.9862000000003</v>
      </c>
      <c r="BI32" s="220">
        <v>8357.9724000000006</v>
      </c>
      <c r="BJ32" s="218">
        <v>10</v>
      </c>
      <c r="BK32" s="219">
        <v>4178.9862000000003</v>
      </c>
      <c r="BL32" s="220">
        <v>41789.862000000001</v>
      </c>
      <c r="BM32" s="218">
        <v>15</v>
      </c>
      <c r="BN32" s="219">
        <v>4178.9862000000003</v>
      </c>
      <c r="BO32" s="220">
        <v>62684.793000000005</v>
      </c>
      <c r="BP32" s="218">
        <v>5</v>
      </c>
      <c r="BQ32" s="219">
        <v>4178.9862000000003</v>
      </c>
      <c r="BR32" s="220">
        <v>20894.931</v>
      </c>
      <c r="BS32" s="218">
        <v>5</v>
      </c>
      <c r="BT32" s="219">
        <v>4178.9862000000003</v>
      </c>
      <c r="BU32" s="220">
        <v>20894.931</v>
      </c>
      <c r="BV32" s="218">
        <v>3</v>
      </c>
      <c r="BW32" s="219">
        <v>4178.9862000000003</v>
      </c>
      <c r="BX32" s="220">
        <v>12536.958600000002</v>
      </c>
      <c r="BY32" s="218">
        <v>5</v>
      </c>
      <c r="BZ32" s="219">
        <v>4178.9862000000003</v>
      </c>
      <c r="CA32" s="220">
        <v>20894.931</v>
      </c>
      <c r="CB32" s="218">
        <v>4</v>
      </c>
      <c r="CC32" s="219">
        <v>4178.9862000000003</v>
      </c>
      <c r="CD32" s="220">
        <v>16715.944800000001</v>
      </c>
      <c r="CE32" s="230">
        <v>161</v>
      </c>
      <c r="CF32" s="218">
        <v>0</v>
      </c>
      <c r="CG32" s="216">
        <v>31</v>
      </c>
      <c r="CH32" s="228">
        <v>2887.0970000000002</v>
      </c>
      <c r="CI32" s="229">
        <v>89500.007000000012</v>
      </c>
      <c r="CJ32" s="216">
        <v>130</v>
      </c>
      <c r="CK32" s="219">
        <v>4178.9862000000003</v>
      </c>
      <c r="CL32" s="231">
        <v>543268.20600000001</v>
      </c>
      <c r="CM32" s="226">
        <v>632768.21300000011</v>
      </c>
      <c r="CN32" s="227">
        <v>632768.21299999999</v>
      </c>
      <c r="CO32" s="232" t="s">
        <v>986</v>
      </c>
    </row>
    <row r="33" spans="1:93" ht="16.5" x14ac:dyDescent="0.25">
      <c r="A33" s="214">
        <v>28</v>
      </c>
      <c r="B33" s="215">
        <v>71</v>
      </c>
      <c r="C33" s="216">
        <v>135.75</v>
      </c>
      <c r="D33" s="217" t="s">
        <v>68</v>
      </c>
      <c r="E33" s="216">
        <v>25</v>
      </c>
      <c r="F33" s="216">
        <v>142</v>
      </c>
      <c r="G33" s="216">
        <v>167</v>
      </c>
      <c r="H33" s="218">
        <v>30</v>
      </c>
      <c r="I33" s="219">
        <v>7960.6944000000003</v>
      </c>
      <c r="J33" s="220">
        <v>238820.83199999999</v>
      </c>
      <c r="K33" s="218">
        <v>17</v>
      </c>
      <c r="L33" s="219">
        <v>7960.6944000000003</v>
      </c>
      <c r="M33" s="220">
        <v>135331.80480000001</v>
      </c>
      <c r="N33" s="218"/>
      <c r="O33" s="219">
        <v>7960.6944000000003</v>
      </c>
      <c r="P33" s="220">
        <v>0</v>
      </c>
      <c r="Q33" s="218"/>
      <c r="R33" s="219">
        <v>7960.6944000000003</v>
      </c>
      <c r="S33" s="220">
        <v>0</v>
      </c>
      <c r="T33" s="218">
        <v>2</v>
      </c>
      <c r="U33" s="219">
        <v>7960.6944000000003</v>
      </c>
      <c r="V33" s="220">
        <v>15921.388800000001</v>
      </c>
      <c r="W33" s="218">
        <v>15</v>
      </c>
      <c r="X33" s="228">
        <v>5196.1440000000002</v>
      </c>
      <c r="Y33" s="220">
        <v>77942.16</v>
      </c>
      <c r="Z33" s="218">
        <v>20</v>
      </c>
      <c r="AA33" s="219">
        <v>7960.6944000000003</v>
      </c>
      <c r="AB33" s="220">
        <v>159213.88800000001</v>
      </c>
      <c r="AC33" s="218"/>
      <c r="AD33" s="219">
        <v>7960.6944000000003</v>
      </c>
      <c r="AE33" s="220">
        <v>0</v>
      </c>
      <c r="AF33" s="218"/>
      <c r="AG33" s="219">
        <v>7960.6944000000003</v>
      </c>
      <c r="AH33" s="220">
        <v>0</v>
      </c>
      <c r="AI33" s="218">
        <v>10</v>
      </c>
      <c r="AJ33" s="219">
        <v>7960.6944000000003</v>
      </c>
      <c r="AK33" s="220">
        <v>79606.944000000003</v>
      </c>
      <c r="AL33" s="218">
        <v>12</v>
      </c>
      <c r="AM33" s="219">
        <v>7960.6944000000003</v>
      </c>
      <c r="AN33" s="220">
        <v>95528.332800000004</v>
      </c>
      <c r="AO33" s="218">
        <v>3</v>
      </c>
      <c r="AP33" s="228">
        <v>5196.1440000000002</v>
      </c>
      <c r="AQ33" s="220">
        <v>15588.432000000001</v>
      </c>
      <c r="AR33" s="218"/>
      <c r="AS33" s="219">
        <v>7960.6944000000003</v>
      </c>
      <c r="AT33" s="220">
        <v>0</v>
      </c>
      <c r="AU33" s="218">
        <v>10</v>
      </c>
      <c r="AV33" s="219">
        <v>7960.6944000000003</v>
      </c>
      <c r="AW33" s="220">
        <v>79606.944000000003</v>
      </c>
      <c r="AX33" s="218">
        <v>10</v>
      </c>
      <c r="AY33" s="228">
        <v>5196.1440000000002</v>
      </c>
      <c r="AZ33" s="220">
        <v>51961.440000000002</v>
      </c>
      <c r="BA33" s="218"/>
      <c r="BB33" s="219">
        <v>7960.6944000000003</v>
      </c>
      <c r="BC33" s="220">
        <v>0</v>
      </c>
      <c r="BD33" s="218">
        <v>3</v>
      </c>
      <c r="BE33" s="228">
        <v>5196.1440000000002</v>
      </c>
      <c r="BF33" s="220">
        <v>15588.432000000001</v>
      </c>
      <c r="BG33" s="218">
        <v>2</v>
      </c>
      <c r="BH33" s="219">
        <v>7960.6944000000003</v>
      </c>
      <c r="BI33" s="220">
        <v>15921.388800000001</v>
      </c>
      <c r="BJ33" s="218">
        <v>5</v>
      </c>
      <c r="BK33" s="219">
        <v>7960.6944000000003</v>
      </c>
      <c r="BL33" s="220">
        <v>39803.472000000002</v>
      </c>
      <c r="BM33" s="218">
        <v>5</v>
      </c>
      <c r="BN33" s="219">
        <v>7960.6944000000003</v>
      </c>
      <c r="BO33" s="220">
        <v>39803.472000000002</v>
      </c>
      <c r="BP33" s="218">
        <v>5</v>
      </c>
      <c r="BQ33" s="219">
        <v>7960.6944000000003</v>
      </c>
      <c r="BR33" s="220">
        <v>39803.472000000002</v>
      </c>
      <c r="BS33" s="218">
        <v>5</v>
      </c>
      <c r="BT33" s="219">
        <v>7960.6944000000003</v>
      </c>
      <c r="BU33" s="220">
        <v>39803.472000000002</v>
      </c>
      <c r="BV33" s="218">
        <v>5</v>
      </c>
      <c r="BW33" s="219">
        <v>7960.6944000000003</v>
      </c>
      <c r="BX33" s="220">
        <v>39803.472000000002</v>
      </c>
      <c r="BY33" s="218">
        <v>5</v>
      </c>
      <c r="BZ33" s="219">
        <v>7960.6944000000003</v>
      </c>
      <c r="CA33" s="220">
        <v>39803.472000000002</v>
      </c>
      <c r="CB33" s="218">
        <v>3</v>
      </c>
      <c r="CC33" s="219">
        <v>7960.6944000000003</v>
      </c>
      <c r="CD33" s="220">
        <v>23882.083200000001</v>
      </c>
      <c r="CE33" s="230">
        <v>167</v>
      </c>
      <c r="CF33" s="218">
        <v>0</v>
      </c>
      <c r="CG33" s="216">
        <v>31</v>
      </c>
      <c r="CH33" s="228">
        <v>5196.1440000000002</v>
      </c>
      <c r="CI33" s="229">
        <v>161080.46400000001</v>
      </c>
      <c r="CJ33" s="216">
        <v>136</v>
      </c>
      <c r="CK33" s="219">
        <v>7960.6944000000003</v>
      </c>
      <c r="CL33" s="231">
        <v>1082654.4384000001</v>
      </c>
      <c r="CM33" s="226">
        <v>1243734.9024000003</v>
      </c>
      <c r="CN33" s="227">
        <v>1243734.9024</v>
      </c>
      <c r="CO33" s="205" t="s">
        <v>986</v>
      </c>
    </row>
    <row r="34" spans="1:93" ht="16.5" x14ac:dyDescent="0.25">
      <c r="A34" s="214">
        <v>29</v>
      </c>
      <c r="B34" s="215">
        <v>72</v>
      </c>
      <c r="C34" s="216">
        <v>140.75</v>
      </c>
      <c r="D34" s="217" t="s">
        <v>69</v>
      </c>
      <c r="E34" s="216">
        <v>25</v>
      </c>
      <c r="F34" s="216">
        <v>147</v>
      </c>
      <c r="G34" s="216">
        <v>172</v>
      </c>
      <c r="H34" s="218">
        <v>30</v>
      </c>
      <c r="I34" s="219">
        <v>7861.3749000000007</v>
      </c>
      <c r="J34" s="220">
        <v>235841.24700000003</v>
      </c>
      <c r="K34" s="218">
        <v>17</v>
      </c>
      <c r="L34" s="219">
        <v>7861.3749000000007</v>
      </c>
      <c r="M34" s="220">
        <v>133643.37330000001</v>
      </c>
      <c r="N34" s="218"/>
      <c r="O34" s="219">
        <v>7861.3749000000007</v>
      </c>
      <c r="P34" s="220">
        <v>0</v>
      </c>
      <c r="Q34" s="218"/>
      <c r="R34" s="219">
        <v>7861.3749000000007</v>
      </c>
      <c r="S34" s="220">
        <v>0</v>
      </c>
      <c r="T34" s="218">
        <v>2</v>
      </c>
      <c r="U34" s="219">
        <v>7861.3749000000007</v>
      </c>
      <c r="V34" s="220">
        <v>15722.749800000001</v>
      </c>
      <c r="W34" s="218">
        <v>15</v>
      </c>
      <c r="X34" s="228">
        <v>5196.1440000000002</v>
      </c>
      <c r="Y34" s="220">
        <v>77942.16</v>
      </c>
      <c r="Z34" s="218">
        <v>20</v>
      </c>
      <c r="AA34" s="219">
        <v>7861.3749000000007</v>
      </c>
      <c r="AB34" s="220">
        <v>157227.49800000002</v>
      </c>
      <c r="AC34" s="218"/>
      <c r="AD34" s="219">
        <v>7861.3749000000007</v>
      </c>
      <c r="AE34" s="220">
        <v>0</v>
      </c>
      <c r="AF34" s="218"/>
      <c r="AG34" s="219">
        <v>7861.3749000000007</v>
      </c>
      <c r="AH34" s="220">
        <v>0</v>
      </c>
      <c r="AI34" s="218">
        <v>10</v>
      </c>
      <c r="AJ34" s="228">
        <v>5196.1440000000002</v>
      </c>
      <c r="AK34" s="220">
        <v>51961.440000000002</v>
      </c>
      <c r="AL34" s="218">
        <v>12</v>
      </c>
      <c r="AM34" s="219">
        <v>7861.3749000000007</v>
      </c>
      <c r="AN34" s="220">
        <v>94336.498800000001</v>
      </c>
      <c r="AO34" s="218">
        <v>3</v>
      </c>
      <c r="AP34" s="228">
        <v>5196.1440000000002</v>
      </c>
      <c r="AQ34" s="220">
        <v>15588.432000000001</v>
      </c>
      <c r="AR34" s="218"/>
      <c r="AS34" s="219">
        <v>7861.3749000000007</v>
      </c>
      <c r="AT34" s="220">
        <v>0</v>
      </c>
      <c r="AU34" s="218">
        <v>10</v>
      </c>
      <c r="AV34" s="219">
        <v>7861.3749000000007</v>
      </c>
      <c r="AW34" s="220">
        <v>78613.749000000011</v>
      </c>
      <c r="AX34" s="218">
        <v>10</v>
      </c>
      <c r="AY34" s="219">
        <v>7861.3749000000007</v>
      </c>
      <c r="AZ34" s="220">
        <v>78613.749000000011</v>
      </c>
      <c r="BA34" s="218"/>
      <c r="BB34" s="219">
        <v>7861.3749000000007</v>
      </c>
      <c r="BC34" s="220">
        <v>0</v>
      </c>
      <c r="BD34" s="218">
        <v>3</v>
      </c>
      <c r="BE34" s="228">
        <v>5196.1440000000002</v>
      </c>
      <c r="BF34" s="220">
        <v>15588.432000000001</v>
      </c>
      <c r="BG34" s="218">
        <v>2</v>
      </c>
      <c r="BH34" s="219">
        <v>7861.3749000000007</v>
      </c>
      <c r="BI34" s="220">
        <v>15722.749800000001</v>
      </c>
      <c r="BJ34" s="218">
        <v>5</v>
      </c>
      <c r="BK34" s="219">
        <v>7861.3749000000007</v>
      </c>
      <c r="BL34" s="220">
        <v>39306.874500000005</v>
      </c>
      <c r="BM34" s="218">
        <v>5</v>
      </c>
      <c r="BN34" s="219">
        <v>7861.3749000000007</v>
      </c>
      <c r="BO34" s="220">
        <v>39306.874500000005</v>
      </c>
      <c r="BP34" s="218">
        <v>5</v>
      </c>
      <c r="BQ34" s="219">
        <v>7861.3749000000007</v>
      </c>
      <c r="BR34" s="220">
        <v>39306.874500000005</v>
      </c>
      <c r="BS34" s="218">
        <v>5</v>
      </c>
      <c r="BT34" s="219">
        <v>7861.3749000000007</v>
      </c>
      <c r="BU34" s="220">
        <v>39306.874500000005</v>
      </c>
      <c r="BV34" s="218">
        <v>10</v>
      </c>
      <c r="BW34" s="219">
        <v>7861.3749000000007</v>
      </c>
      <c r="BX34" s="220">
        <v>78613.749000000011</v>
      </c>
      <c r="BY34" s="218">
        <v>5</v>
      </c>
      <c r="BZ34" s="219">
        <v>7861.3749000000007</v>
      </c>
      <c r="CA34" s="220">
        <v>39306.874500000005</v>
      </c>
      <c r="CB34" s="218"/>
      <c r="CC34" s="219">
        <v>7861.3749000000007</v>
      </c>
      <c r="CD34" s="220">
        <v>0</v>
      </c>
      <c r="CE34" s="230">
        <v>169</v>
      </c>
      <c r="CF34" s="218">
        <v>-3</v>
      </c>
      <c r="CG34" s="216">
        <v>31</v>
      </c>
      <c r="CH34" s="228">
        <v>5196.1440000000002</v>
      </c>
      <c r="CI34" s="229">
        <v>161080.46400000001</v>
      </c>
      <c r="CJ34" s="216">
        <v>138</v>
      </c>
      <c r="CK34" s="219">
        <v>7861.3749000000007</v>
      </c>
      <c r="CL34" s="231">
        <v>1084869.7362000002</v>
      </c>
      <c r="CM34" s="226">
        <v>1245950.2002000001</v>
      </c>
      <c r="CN34" s="227">
        <v>1245950.2002000001</v>
      </c>
    </row>
    <row r="35" spans="1:93" ht="27" x14ac:dyDescent="0.25">
      <c r="A35" s="214">
        <v>30</v>
      </c>
      <c r="B35" s="215">
        <v>73</v>
      </c>
      <c r="C35" s="216">
        <v>54.75</v>
      </c>
      <c r="D35" s="217" t="s">
        <v>127</v>
      </c>
      <c r="E35" s="216">
        <v>25</v>
      </c>
      <c r="F35" s="216">
        <v>61</v>
      </c>
      <c r="G35" s="216">
        <v>86</v>
      </c>
      <c r="H35" s="218">
        <v>20</v>
      </c>
      <c r="I35" s="228">
        <v>4975.4340000000011</v>
      </c>
      <c r="J35" s="220">
        <v>99508.680000000022</v>
      </c>
      <c r="K35" s="218">
        <v>8</v>
      </c>
      <c r="L35" s="228">
        <v>4975.4340000000011</v>
      </c>
      <c r="M35" s="220">
        <v>39803.472000000009</v>
      </c>
      <c r="N35" s="218">
        <v>2</v>
      </c>
      <c r="O35" s="219">
        <v>21493.685699999998</v>
      </c>
      <c r="P35" s="220">
        <v>42987.371399999996</v>
      </c>
      <c r="Q35" s="218"/>
      <c r="R35" s="219">
        <v>21493.685699999998</v>
      </c>
      <c r="S35" s="220">
        <v>0</v>
      </c>
      <c r="T35" s="218">
        <v>5</v>
      </c>
      <c r="U35" s="219">
        <v>21493.685699999998</v>
      </c>
      <c r="V35" s="220">
        <v>107468.42849999999</v>
      </c>
      <c r="W35" s="218"/>
      <c r="X35" s="219">
        <v>21493.685699999998</v>
      </c>
      <c r="Y35" s="220">
        <v>0</v>
      </c>
      <c r="Z35" s="218">
        <v>3</v>
      </c>
      <c r="AA35" s="228">
        <v>4975.4340000000011</v>
      </c>
      <c r="AB35" s="220">
        <v>14926.302000000003</v>
      </c>
      <c r="AC35" s="218"/>
      <c r="AD35" s="219">
        <v>21493.685699999998</v>
      </c>
      <c r="AE35" s="220">
        <v>0</v>
      </c>
      <c r="AF35" s="218"/>
      <c r="AG35" s="219">
        <v>21493.685699999998</v>
      </c>
      <c r="AH35" s="220">
        <v>0</v>
      </c>
      <c r="AI35" s="218">
        <v>10</v>
      </c>
      <c r="AJ35" s="219">
        <v>21493.685699999998</v>
      </c>
      <c r="AK35" s="220">
        <v>214936.85699999999</v>
      </c>
      <c r="AL35" s="218">
        <v>24</v>
      </c>
      <c r="AM35" s="219">
        <v>21493.685699999998</v>
      </c>
      <c r="AN35" s="220">
        <v>515848.45679999993</v>
      </c>
      <c r="AO35" s="218">
        <v>6</v>
      </c>
      <c r="AP35" s="219">
        <v>21493.685699999998</v>
      </c>
      <c r="AQ35" s="220">
        <v>128962.11419999998</v>
      </c>
      <c r="AR35" s="218"/>
      <c r="AS35" s="219">
        <v>21493.685699999998</v>
      </c>
      <c r="AT35" s="220">
        <v>0</v>
      </c>
      <c r="AU35" s="218">
        <v>2</v>
      </c>
      <c r="AV35" s="219">
        <v>21493.685699999998</v>
      </c>
      <c r="AW35" s="220">
        <v>42987.371399999996</v>
      </c>
      <c r="AX35" s="218">
        <v>2</v>
      </c>
      <c r="AY35" s="219">
        <v>21493.685699999998</v>
      </c>
      <c r="AZ35" s="220">
        <v>42987.371399999996</v>
      </c>
      <c r="BA35" s="218"/>
      <c r="BB35" s="219">
        <v>21493.685699999998</v>
      </c>
      <c r="BC35" s="220">
        <v>0</v>
      </c>
      <c r="BD35" s="218">
        <v>2</v>
      </c>
      <c r="BE35" s="219">
        <v>21493.685699999998</v>
      </c>
      <c r="BF35" s="220">
        <v>42987.371399999996</v>
      </c>
      <c r="BG35" s="218">
        <v>2</v>
      </c>
      <c r="BH35" s="219">
        <v>21493.685699999998</v>
      </c>
      <c r="BI35" s="220">
        <v>42987.371399999996</v>
      </c>
      <c r="BJ35" s="218">
        <v>2</v>
      </c>
      <c r="BK35" s="219">
        <v>21493.685699999998</v>
      </c>
      <c r="BL35" s="220">
        <v>42987.371399999996</v>
      </c>
      <c r="BM35" s="218">
        <v>2</v>
      </c>
      <c r="BN35" s="219">
        <v>21493.685699999998</v>
      </c>
      <c r="BO35" s="220">
        <v>42987.371399999996</v>
      </c>
      <c r="BP35" s="218">
        <v>2</v>
      </c>
      <c r="BQ35" s="219">
        <v>21493.685699999998</v>
      </c>
      <c r="BR35" s="220">
        <v>42987.371399999996</v>
      </c>
      <c r="BS35" s="218">
        <v>2</v>
      </c>
      <c r="BT35" s="219">
        <v>21493.685699999998</v>
      </c>
      <c r="BU35" s="220">
        <v>42987.371399999996</v>
      </c>
      <c r="BV35" s="218">
        <v>2</v>
      </c>
      <c r="BW35" s="219">
        <v>21493.685699999998</v>
      </c>
      <c r="BX35" s="220">
        <v>42987.371399999996</v>
      </c>
      <c r="BY35" s="218">
        <v>2</v>
      </c>
      <c r="BZ35" s="219">
        <v>21493.685699999998</v>
      </c>
      <c r="CA35" s="220">
        <v>42987.371399999996</v>
      </c>
      <c r="CB35" s="218"/>
      <c r="CC35" s="219">
        <v>21493.685699999998</v>
      </c>
      <c r="CD35" s="220">
        <v>0</v>
      </c>
      <c r="CE35" s="230">
        <v>98</v>
      </c>
      <c r="CF35" s="218">
        <v>12</v>
      </c>
      <c r="CG35" s="216">
        <v>31</v>
      </c>
      <c r="CH35" s="228">
        <v>4975.4340000000011</v>
      </c>
      <c r="CI35" s="229">
        <v>154238.45400000003</v>
      </c>
      <c r="CJ35" s="216">
        <v>67</v>
      </c>
      <c r="CK35" s="219">
        <v>21493.685699999998</v>
      </c>
      <c r="CL35" s="231">
        <v>1440076.9419</v>
      </c>
      <c r="CM35" s="226">
        <v>1594315.3959000001</v>
      </c>
      <c r="CN35" s="227">
        <v>1594315.3958999999</v>
      </c>
    </row>
    <row r="36" spans="1:93" ht="16.5" x14ac:dyDescent="0.25">
      <c r="A36" s="214">
        <v>31</v>
      </c>
      <c r="B36" s="215">
        <v>74</v>
      </c>
      <c r="C36" s="216">
        <v>96.75</v>
      </c>
      <c r="D36" s="217" t="s">
        <v>70</v>
      </c>
      <c r="E36" s="216">
        <v>25</v>
      </c>
      <c r="F36" s="216">
        <v>103</v>
      </c>
      <c r="G36" s="216">
        <v>128</v>
      </c>
      <c r="H36" s="218">
        <v>15</v>
      </c>
      <c r="I36" s="228">
        <v>3261.2529999999997</v>
      </c>
      <c r="J36" s="220">
        <v>48918.794999999998</v>
      </c>
      <c r="K36" s="218">
        <v>5</v>
      </c>
      <c r="L36" s="228">
        <v>3261.2529999999997</v>
      </c>
      <c r="M36" s="220">
        <v>16306.264999999999</v>
      </c>
      <c r="N36" s="218"/>
      <c r="O36" s="219">
        <v>6915.4749000000002</v>
      </c>
      <c r="P36" s="220">
        <v>0</v>
      </c>
      <c r="Q36" s="218"/>
      <c r="R36" s="219">
        <v>6915.4749000000002</v>
      </c>
      <c r="S36" s="220">
        <v>0</v>
      </c>
      <c r="T36" s="218">
        <v>5</v>
      </c>
      <c r="U36" s="228">
        <v>3261.2529999999997</v>
      </c>
      <c r="V36" s="220">
        <v>16306.264999999999</v>
      </c>
      <c r="W36" s="218">
        <v>6</v>
      </c>
      <c r="X36" s="228">
        <v>3261.2529999999997</v>
      </c>
      <c r="Y36" s="220">
        <v>19567.517999999996</v>
      </c>
      <c r="Z36" s="218"/>
      <c r="AA36" s="219">
        <v>6915.4749000000002</v>
      </c>
      <c r="AB36" s="220">
        <v>0</v>
      </c>
      <c r="AC36" s="218"/>
      <c r="AD36" s="219">
        <v>6915.4749000000002</v>
      </c>
      <c r="AE36" s="220">
        <v>0</v>
      </c>
      <c r="AF36" s="218"/>
      <c r="AG36" s="219">
        <v>6915.4749000000002</v>
      </c>
      <c r="AH36" s="220">
        <v>0</v>
      </c>
      <c r="AI36" s="218">
        <v>10</v>
      </c>
      <c r="AJ36" s="219">
        <v>6915.4749000000002</v>
      </c>
      <c r="AK36" s="220">
        <v>69154.748999999996</v>
      </c>
      <c r="AL36" s="218">
        <v>10</v>
      </c>
      <c r="AM36" s="219">
        <v>6915.4749000000002</v>
      </c>
      <c r="AN36" s="220">
        <v>69154.748999999996</v>
      </c>
      <c r="AO36" s="218">
        <v>10</v>
      </c>
      <c r="AP36" s="219">
        <v>6915.4749000000002</v>
      </c>
      <c r="AQ36" s="220">
        <v>69154.748999999996</v>
      </c>
      <c r="AR36" s="218">
        <v>4</v>
      </c>
      <c r="AS36" s="219">
        <v>6915.4749000000002</v>
      </c>
      <c r="AT36" s="220">
        <v>27661.899600000001</v>
      </c>
      <c r="AU36" s="218">
        <v>5</v>
      </c>
      <c r="AV36" s="219">
        <v>6915.4749000000002</v>
      </c>
      <c r="AW36" s="220">
        <v>34577.374499999998</v>
      </c>
      <c r="AX36" s="218">
        <v>6</v>
      </c>
      <c r="AY36" s="219">
        <v>6915.4749000000002</v>
      </c>
      <c r="AZ36" s="220">
        <v>41492.849399999999</v>
      </c>
      <c r="BA36" s="218"/>
      <c r="BB36" s="219">
        <v>6915.4749000000002</v>
      </c>
      <c r="BC36" s="220">
        <v>0</v>
      </c>
      <c r="BD36" s="218">
        <v>6</v>
      </c>
      <c r="BE36" s="219">
        <v>6915.4749000000002</v>
      </c>
      <c r="BF36" s="220">
        <v>41492.849399999999</v>
      </c>
      <c r="BG36" s="218">
        <v>10</v>
      </c>
      <c r="BH36" s="219">
        <v>6915.4749000000002</v>
      </c>
      <c r="BI36" s="220">
        <v>69154.748999999996</v>
      </c>
      <c r="BJ36" s="218">
        <v>5</v>
      </c>
      <c r="BK36" s="219">
        <v>6915.4749000000002</v>
      </c>
      <c r="BL36" s="220">
        <v>34577.374499999998</v>
      </c>
      <c r="BM36" s="218">
        <v>5</v>
      </c>
      <c r="BN36" s="219">
        <v>6915.4749000000002</v>
      </c>
      <c r="BO36" s="220">
        <v>34577.374499999998</v>
      </c>
      <c r="BP36" s="218">
        <v>6</v>
      </c>
      <c r="BQ36" s="219">
        <v>6915.4749000000002</v>
      </c>
      <c r="BR36" s="220">
        <v>41492.849399999999</v>
      </c>
      <c r="BS36" s="218">
        <v>6</v>
      </c>
      <c r="BT36" s="219">
        <v>6915.4749000000002</v>
      </c>
      <c r="BU36" s="220">
        <v>41492.849399999999</v>
      </c>
      <c r="BV36" s="218">
        <v>5</v>
      </c>
      <c r="BW36" s="219">
        <v>6915.4749000000002</v>
      </c>
      <c r="BX36" s="220">
        <v>34577.374499999998</v>
      </c>
      <c r="BY36" s="218">
        <v>5</v>
      </c>
      <c r="BZ36" s="219">
        <v>6915.4749000000002</v>
      </c>
      <c r="CA36" s="220">
        <v>34577.374499999998</v>
      </c>
      <c r="CB36" s="218">
        <v>4</v>
      </c>
      <c r="CC36" s="219">
        <v>6915.4749000000002</v>
      </c>
      <c r="CD36" s="220">
        <v>27661.899600000001</v>
      </c>
      <c r="CE36" s="230">
        <v>128</v>
      </c>
      <c r="CF36" s="218">
        <v>0</v>
      </c>
      <c r="CG36" s="216">
        <v>31</v>
      </c>
      <c r="CH36" s="228">
        <v>3261.2529999999997</v>
      </c>
      <c r="CI36" s="229">
        <v>101098.84299999999</v>
      </c>
      <c r="CJ36" s="216">
        <v>97</v>
      </c>
      <c r="CK36" s="219">
        <v>6915.4749000000002</v>
      </c>
      <c r="CL36" s="231">
        <v>670801.06530000002</v>
      </c>
      <c r="CM36" s="226">
        <v>771899.90830000001</v>
      </c>
      <c r="CN36" s="227">
        <v>771899.90830000001</v>
      </c>
    </row>
    <row r="37" spans="1:93" ht="16.5" x14ac:dyDescent="0.25">
      <c r="A37" s="214">
        <v>32</v>
      </c>
      <c r="B37" s="215">
        <v>79</v>
      </c>
      <c r="C37" s="216">
        <v>128.75</v>
      </c>
      <c r="D37" s="217" t="s">
        <v>71</v>
      </c>
      <c r="E37" s="216">
        <v>37</v>
      </c>
      <c r="F37" s="216">
        <v>138</v>
      </c>
      <c r="G37" s="216">
        <v>175</v>
      </c>
      <c r="H37" s="218">
        <v>40</v>
      </c>
      <c r="I37" s="228">
        <v>541.2650000000001</v>
      </c>
      <c r="J37" s="220">
        <v>21650.600000000006</v>
      </c>
      <c r="K37" s="218">
        <v>10</v>
      </c>
      <c r="L37" s="219">
        <v>935.49510000000009</v>
      </c>
      <c r="M37" s="220">
        <v>9354.9510000000009</v>
      </c>
      <c r="N37" s="218">
        <v>6</v>
      </c>
      <c r="O37" s="228">
        <v>541.2650000000001</v>
      </c>
      <c r="P37" s="220">
        <v>3247.5900000000006</v>
      </c>
      <c r="Q37" s="218"/>
      <c r="R37" s="219">
        <v>935.49510000000009</v>
      </c>
      <c r="S37" s="220">
        <v>0</v>
      </c>
      <c r="T37" s="218"/>
      <c r="U37" s="219">
        <v>935.49510000000009</v>
      </c>
      <c r="V37" s="220">
        <v>0</v>
      </c>
      <c r="W37" s="218">
        <v>10</v>
      </c>
      <c r="X37" s="219">
        <v>935.49510000000009</v>
      </c>
      <c r="Y37" s="220">
        <v>9354.9510000000009</v>
      </c>
      <c r="Z37" s="218"/>
      <c r="AA37" s="219">
        <v>935.49510000000009</v>
      </c>
      <c r="AB37" s="220">
        <v>0</v>
      </c>
      <c r="AC37" s="218"/>
      <c r="AD37" s="219">
        <v>935.49510000000009</v>
      </c>
      <c r="AE37" s="220">
        <v>0</v>
      </c>
      <c r="AF37" s="218"/>
      <c r="AG37" s="219">
        <v>935.49510000000009</v>
      </c>
      <c r="AH37" s="220">
        <v>0</v>
      </c>
      <c r="AI37" s="218">
        <v>10</v>
      </c>
      <c r="AJ37" s="219">
        <v>935.49510000000009</v>
      </c>
      <c r="AK37" s="220">
        <v>9354.9510000000009</v>
      </c>
      <c r="AL37" s="218">
        <v>2</v>
      </c>
      <c r="AM37" s="219">
        <v>935.49510000000009</v>
      </c>
      <c r="AN37" s="220">
        <v>1870.9902000000002</v>
      </c>
      <c r="AO37" s="218">
        <v>6</v>
      </c>
      <c r="AP37" s="219">
        <v>935.49510000000009</v>
      </c>
      <c r="AQ37" s="220">
        <v>5612.9706000000006</v>
      </c>
      <c r="AR37" s="218">
        <v>10</v>
      </c>
      <c r="AS37" s="219">
        <v>935.49510000000009</v>
      </c>
      <c r="AT37" s="220">
        <v>9354.9510000000009</v>
      </c>
      <c r="AU37" s="218">
        <v>4</v>
      </c>
      <c r="AV37" s="219">
        <v>935.49510000000009</v>
      </c>
      <c r="AW37" s="220">
        <v>3741.9804000000004</v>
      </c>
      <c r="AX37" s="218">
        <v>6</v>
      </c>
      <c r="AY37" s="219">
        <v>935.49510000000009</v>
      </c>
      <c r="AZ37" s="220">
        <v>5612.9706000000006</v>
      </c>
      <c r="BA37" s="218">
        <v>16</v>
      </c>
      <c r="BB37" s="219">
        <v>935.49510000000009</v>
      </c>
      <c r="BC37" s="220">
        <v>14967.921600000001</v>
      </c>
      <c r="BD37" s="218">
        <v>5</v>
      </c>
      <c r="BE37" s="219">
        <v>935.49510000000009</v>
      </c>
      <c r="BF37" s="220">
        <v>4677.4755000000005</v>
      </c>
      <c r="BG37" s="218">
        <v>3</v>
      </c>
      <c r="BH37" s="219">
        <v>935.49510000000009</v>
      </c>
      <c r="BI37" s="220">
        <v>2806.4853000000003</v>
      </c>
      <c r="BJ37" s="218">
        <v>10</v>
      </c>
      <c r="BK37" s="219">
        <v>935.49510000000009</v>
      </c>
      <c r="BL37" s="220">
        <v>9354.9510000000009</v>
      </c>
      <c r="BM37" s="218"/>
      <c r="BN37" s="219">
        <v>935.49510000000009</v>
      </c>
      <c r="BO37" s="220">
        <v>0</v>
      </c>
      <c r="BP37" s="218">
        <v>20</v>
      </c>
      <c r="BQ37" s="219">
        <v>935.49510000000009</v>
      </c>
      <c r="BR37" s="220">
        <v>18709.902000000002</v>
      </c>
      <c r="BS37" s="218">
        <v>13</v>
      </c>
      <c r="BT37" s="219">
        <v>935.49510000000009</v>
      </c>
      <c r="BU37" s="220">
        <v>12161.436300000001</v>
      </c>
      <c r="BV37" s="218"/>
      <c r="BW37" s="219">
        <v>935.49510000000009</v>
      </c>
      <c r="BX37" s="220">
        <v>0</v>
      </c>
      <c r="BY37" s="218"/>
      <c r="BZ37" s="219">
        <v>935.49510000000009</v>
      </c>
      <c r="CA37" s="220">
        <v>0</v>
      </c>
      <c r="CB37" s="218">
        <v>4</v>
      </c>
      <c r="CC37" s="219">
        <v>935.49510000000009</v>
      </c>
      <c r="CD37" s="220">
        <v>3741.9804000000004</v>
      </c>
      <c r="CE37" s="230">
        <v>175</v>
      </c>
      <c r="CF37" s="218">
        <v>0</v>
      </c>
      <c r="CG37" s="216">
        <v>46</v>
      </c>
      <c r="CH37" s="228">
        <v>541.2650000000001</v>
      </c>
      <c r="CI37" s="229">
        <v>24898.190000000006</v>
      </c>
      <c r="CJ37" s="216">
        <v>129</v>
      </c>
      <c r="CK37" s="219">
        <v>935.49510000000009</v>
      </c>
      <c r="CL37" s="231">
        <v>120678.86790000001</v>
      </c>
      <c r="CM37" s="233">
        <v>145577.05790000001</v>
      </c>
      <c r="CN37" s="227">
        <v>145577.05790000001</v>
      </c>
      <c r="CO37" s="227">
        <v>0</v>
      </c>
    </row>
    <row r="38" spans="1:93" ht="16.5" x14ac:dyDescent="0.25">
      <c r="A38" s="214">
        <v>33</v>
      </c>
      <c r="B38" s="215">
        <v>80</v>
      </c>
      <c r="C38" s="216">
        <v>51.75</v>
      </c>
      <c r="D38" s="217" t="s">
        <v>72</v>
      </c>
      <c r="E38" s="216">
        <v>37</v>
      </c>
      <c r="F38" s="216">
        <v>61</v>
      </c>
      <c r="G38" s="216">
        <v>98</v>
      </c>
      <c r="H38" s="218">
        <v>40</v>
      </c>
      <c r="I38" s="219">
        <v>607.26779999999997</v>
      </c>
      <c r="J38" s="220">
        <v>24290.712</v>
      </c>
      <c r="K38" s="234">
        <v>10</v>
      </c>
      <c r="L38" s="228">
        <v>433.01199999999994</v>
      </c>
      <c r="M38" s="220">
        <v>4330.119999999999</v>
      </c>
      <c r="N38" s="218"/>
      <c r="O38" s="219">
        <v>607.26779999999997</v>
      </c>
      <c r="P38" s="220">
        <v>0</v>
      </c>
      <c r="Q38" s="218"/>
      <c r="R38" s="219">
        <v>607.26779999999997</v>
      </c>
      <c r="S38" s="220">
        <v>0</v>
      </c>
      <c r="T38" s="218"/>
      <c r="U38" s="219">
        <v>607.26779999999997</v>
      </c>
      <c r="V38" s="220">
        <v>0</v>
      </c>
      <c r="W38" s="218"/>
      <c r="X38" s="219">
        <v>607.26779999999997</v>
      </c>
      <c r="Y38" s="220">
        <v>0</v>
      </c>
      <c r="Z38" s="218"/>
      <c r="AA38" s="219">
        <v>607.26779999999997</v>
      </c>
      <c r="AB38" s="220">
        <v>0</v>
      </c>
      <c r="AC38" s="218"/>
      <c r="AD38" s="219">
        <v>607.26779999999997</v>
      </c>
      <c r="AE38" s="220">
        <v>0</v>
      </c>
      <c r="AF38" s="218"/>
      <c r="AG38" s="219">
        <v>607.26779999999997</v>
      </c>
      <c r="AH38" s="220">
        <v>0</v>
      </c>
      <c r="AI38" s="218"/>
      <c r="AJ38" s="219">
        <v>607.26779999999997</v>
      </c>
      <c r="AK38" s="220">
        <v>0</v>
      </c>
      <c r="AL38" s="218">
        <v>2</v>
      </c>
      <c r="AM38" s="219">
        <v>607.26779999999997</v>
      </c>
      <c r="AN38" s="220">
        <v>1214.5355999999999</v>
      </c>
      <c r="AO38" s="218"/>
      <c r="AP38" s="219">
        <v>607.26779999999997</v>
      </c>
      <c r="AQ38" s="220">
        <v>0</v>
      </c>
      <c r="AR38" s="218">
        <v>3</v>
      </c>
      <c r="AS38" s="219">
        <v>607.26779999999997</v>
      </c>
      <c r="AT38" s="220">
        <v>1821.8033999999998</v>
      </c>
      <c r="AU38" s="218">
        <v>2</v>
      </c>
      <c r="AV38" s="219">
        <v>607.26779999999997</v>
      </c>
      <c r="AW38" s="220">
        <v>1214.5355999999999</v>
      </c>
      <c r="AX38" s="218"/>
      <c r="AY38" s="219">
        <v>607.26779999999997</v>
      </c>
      <c r="AZ38" s="220">
        <v>0</v>
      </c>
      <c r="BA38" s="218"/>
      <c r="BB38" s="219">
        <v>607.26779999999997</v>
      </c>
      <c r="BC38" s="220">
        <v>0</v>
      </c>
      <c r="BD38" s="218">
        <v>5</v>
      </c>
      <c r="BE38" s="219">
        <v>607.26779999999997</v>
      </c>
      <c r="BF38" s="220">
        <v>3036.3389999999999</v>
      </c>
      <c r="BG38" s="234">
        <v>3</v>
      </c>
      <c r="BH38" s="228">
        <v>433.01199999999994</v>
      </c>
      <c r="BI38" s="220">
        <v>1299.0359999999998</v>
      </c>
      <c r="BJ38" s="218"/>
      <c r="BK38" s="219">
        <v>607.26779999999997</v>
      </c>
      <c r="BL38" s="220">
        <v>0</v>
      </c>
      <c r="BM38" s="218"/>
      <c r="BN38" s="219">
        <v>607.26779999999997</v>
      </c>
      <c r="BO38" s="220">
        <v>0</v>
      </c>
      <c r="BP38" s="234">
        <v>20</v>
      </c>
      <c r="BQ38" s="228">
        <v>433.01199999999994</v>
      </c>
      <c r="BR38" s="220">
        <v>8660.239999999998</v>
      </c>
      <c r="BS38" s="234">
        <v>13</v>
      </c>
      <c r="BT38" s="228">
        <v>433.01199999999994</v>
      </c>
      <c r="BU38" s="220">
        <v>5629.155999999999</v>
      </c>
      <c r="BV38" s="218"/>
      <c r="BW38" s="219">
        <v>607.26779999999997</v>
      </c>
      <c r="BX38" s="220">
        <v>0</v>
      </c>
      <c r="BY38" s="218"/>
      <c r="BZ38" s="219">
        <v>607.26779999999997</v>
      </c>
      <c r="CA38" s="220">
        <v>0</v>
      </c>
      <c r="CB38" s="218"/>
      <c r="CC38" s="219">
        <v>607.26779999999997</v>
      </c>
      <c r="CD38" s="220">
        <v>0</v>
      </c>
      <c r="CE38" s="223">
        <v>98</v>
      </c>
      <c r="CF38" s="218">
        <v>0</v>
      </c>
      <c r="CG38" s="216">
        <v>46</v>
      </c>
      <c r="CH38" s="228">
        <v>433.01199999999994</v>
      </c>
      <c r="CI38" s="229">
        <v>19918.551999999996</v>
      </c>
      <c r="CJ38" s="216">
        <v>52</v>
      </c>
      <c r="CK38" s="219">
        <v>607.26779999999997</v>
      </c>
      <c r="CL38" s="225">
        <v>31577.925599999999</v>
      </c>
      <c r="CM38" s="226">
        <v>51496.477599999998</v>
      </c>
      <c r="CN38" s="227">
        <v>51496.477599999998</v>
      </c>
    </row>
    <row r="39" spans="1:93" ht="16.5" x14ac:dyDescent="0.25">
      <c r="A39" s="214">
        <v>34</v>
      </c>
      <c r="B39" s="215">
        <v>81</v>
      </c>
      <c r="C39" s="216">
        <v>30.75</v>
      </c>
      <c r="D39" s="217" t="s">
        <v>73</v>
      </c>
      <c r="E39" s="216">
        <v>37</v>
      </c>
      <c r="F39" s="216">
        <v>40</v>
      </c>
      <c r="G39" s="216">
        <v>77</v>
      </c>
      <c r="H39" s="234">
        <v>30</v>
      </c>
      <c r="I39" s="228">
        <v>211.251</v>
      </c>
      <c r="J39" s="220">
        <v>6337.53</v>
      </c>
      <c r="K39" s="234">
        <v>10</v>
      </c>
      <c r="L39" s="228">
        <v>211.251</v>
      </c>
      <c r="M39" s="220">
        <v>2112.5100000000002</v>
      </c>
      <c r="N39" s="218"/>
      <c r="O39" s="219">
        <v>387.81900000000002</v>
      </c>
      <c r="P39" s="220">
        <v>0</v>
      </c>
      <c r="Q39" s="218"/>
      <c r="R39" s="219">
        <v>387.81900000000002</v>
      </c>
      <c r="S39" s="220">
        <v>0</v>
      </c>
      <c r="T39" s="218"/>
      <c r="U39" s="219">
        <v>387.81900000000002</v>
      </c>
      <c r="V39" s="220">
        <v>0</v>
      </c>
      <c r="W39" s="218"/>
      <c r="X39" s="219">
        <v>387.81900000000002</v>
      </c>
      <c r="Y39" s="220">
        <v>0</v>
      </c>
      <c r="Z39" s="218"/>
      <c r="AA39" s="219">
        <v>387.81900000000002</v>
      </c>
      <c r="AB39" s="220">
        <v>0</v>
      </c>
      <c r="AC39" s="218"/>
      <c r="AD39" s="219">
        <v>387.81900000000002</v>
      </c>
      <c r="AE39" s="220">
        <v>0</v>
      </c>
      <c r="AF39" s="218"/>
      <c r="AG39" s="219">
        <v>387.81900000000002</v>
      </c>
      <c r="AH39" s="220">
        <v>0</v>
      </c>
      <c r="AI39" s="218"/>
      <c r="AJ39" s="219">
        <v>387.81900000000002</v>
      </c>
      <c r="AK39" s="220">
        <v>0</v>
      </c>
      <c r="AL39" s="218">
        <v>2</v>
      </c>
      <c r="AM39" s="219">
        <v>387.81900000000002</v>
      </c>
      <c r="AN39" s="220">
        <v>775.63800000000003</v>
      </c>
      <c r="AO39" s="234">
        <v>6</v>
      </c>
      <c r="AP39" s="228">
        <v>211.251</v>
      </c>
      <c r="AQ39" s="220">
        <v>1267.5060000000001</v>
      </c>
      <c r="AR39" s="218"/>
      <c r="AS39" s="219">
        <v>387.81900000000002</v>
      </c>
      <c r="AT39" s="220">
        <v>0</v>
      </c>
      <c r="AU39" s="218">
        <v>3</v>
      </c>
      <c r="AV39" s="219">
        <v>387.81900000000002</v>
      </c>
      <c r="AW39" s="220">
        <v>1163.4570000000001</v>
      </c>
      <c r="AX39" s="218">
        <v>4</v>
      </c>
      <c r="AY39" s="219">
        <v>387.81900000000002</v>
      </c>
      <c r="AZ39" s="220">
        <v>1551.2760000000001</v>
      </c>
      <c r="BA39" s="218"/>
      <c r="BB39" s="219">
        <v>387.81900000000002</v>
      </c>
      <c r="BC39" s="220">
        <v>0</v>
      </c>
      <c r="BD39" s="218"/>
      <c r="BE39" s="219">
        <v>387.81900000000002</v>
      </c>
      <c r="BF39" s="220">
        <v>0</v>
      </c>
      <c r="BG39" s="218">
        <v>3</v>
      </c>
      <c r="BH39" s="219">
        <v>387.81900000000002</v>
      </c>
      <c r="BI39" s="220">
        <v>1163.4570000000001</v>
      </c>
      <c r="BJ39" s="218"/>
      <c r="BK39" s="219">
        <v>387.81900000000002</v>
      </c>
      <c r="BL39" s="220">
        <v>0</v>
      </c>
      <c r="BM39" s="218"/>
      <c r="BN39" s="219">
        <v>387.81900000000002</v>
      </c>
      <c r="BO39" s="220">
        <v>0</v>
      </c>
      <c r="BP39" s="218"/>
      <c r="BQ39" s="219">
        <v>387.81900000000002</v>
      </c>
      <c r="BR39" s="220">
        <v>0</v>
      </c>
      <c r="BS39" s="218">
        <v>13</v>
      </c>
      <c r="BT39" s="219">
        <v>387.81900000000002</v>
      </c>
      <c r="BU39" s="220">
        <v>5041.6469999999999</v>
      </c>
      <c r="BV39" s="218"/>
      <c r="BW39" s="219">
        <v>387.81900000000002</v>
      </c>
      <c r="BX39" s="220">
        <v>0</v>
      </c>
      <c r="BY39" s="218"/>
      <c r="BZ39" s="219">
        <v>387.81900000000002</v>
      </c>
      <c r="CA39" s="220">
        <v>0</v>
      </c>
      <c r="CB39" s="218">
        <v>6</v>
      </c>
      <c r="CC39" s="219">
        <v>387.81900000000002</v>
      </c>
      <c r="CD39" s="220">
        <v>2326.9140000000002</v>
      </c>
      <c r="CE39" s="223">
        <v>77</v>
      </c>
      <c r="CF39" s="218">
        <v>0</v>
      </c>
      <c r="CG39" s="216">
        <v>46</v>
      </c>
      <c r="CH39" s="228">
        <v>211.251</v>
      </c>
      <c r="CI39" s="229">
        <v>9717.5460000000003</v>
      </c>
      <c r="CJ39" s="216">
        <v>31</v>
      </c>
      <c r="CK39" s="219">
        <v>387.81900000000002</v>
      </c>
      <c r="CL39" s="225">
        <v>12022.389000000001</v>
      </c>
      <c r="CM39" s="226">
        <v>21739.935000000001</v>
      </c>
      <c r="CN39" s="227">
        <v>21739.935000000001</v>
      </c>
    </row>
    <row r="40" spans="1:93" ht="16.5" x14ac:dyDescent="0.25">
      <c r="A40" s="214">
        <v>35</v>
      </c>
      <c r="B40" s="215">
        <v>82</v>
      </c>
      <c r="C40" s="216">
        <v>9.75</v>
      </c>
      <c r="D40" s="217" t="s">
        <v>74</v>
      </c>
      <c r="E40" s="216">
        <v>37</v>
      </c>
      <c r="F40" s="216">
        <v>19</v>
      </c>
      <c r="G40" s="216">
        <v>56</v>
      </c>
      <c r="H40" s="218">
        <v>15</v>
      </c>
      <c r="I40" s="228">
        <v>1003.7049999999999</v>
      </c>
      <c r="J40" s="220">
        <v>15055.574999999999</v>
      </c>
      <c r="K40" s="234">
        <v>10</v>
      </c>
      <c r="L40" s="219">
        <v>1959.9048</v>
      </c>
      <c r="M40" s="235">
        <v>19599.047999999999</v>
      </c>
      <c r="N40" s="218"/>
      <c r="O40" s="228">
        <v>1003.7049999999999</v>
      </c>
      <c r="P40" s="220">
        <v>0</v>
      </c>
      <c r="Q40" s="218"/>
      <c r="R40" s="228">
        <v>1003.7049999999999</v>
      </c>
      <c r="S40" s="220">
        <v>0</v>
      </c>
      <c r="T40" s="218"/>
      <c r="U40" s="228">
        <v>1003.7049999999999</v>
      </c>
      <c r="V40" s="220">
        <v>0</v>
      </c>
      <c r="W40" s="218"/>
      <c r="X40" s="228">
        <v>1003.7049999999999</v>
      </c>
      <c r="Y40" s="220">
        <v>0</v>
      </c>
      <c r="Z40" s="218"/>
      <c r="AA40" s="228">
        <v>1003.7049999999999</v>
      </c>
      <c r="AB40" s="220">
        <v>0</v>
      </c>
      <c r="AC40" s="218"/>
      <c r="AD40" s="228">
        <v>1003.7049999999999</v>
      </c>
      <c r="AE40" s="220">
        <v>0</v>
      </c>
      <c r="AF40" s="218"/>
      <c r="AG40" s="228">
        <v>1003.7049999999999</v>
      </c>
      <c r="AH40" s="220">
        <v>0</v>
      </c>
      <c r="AI40" s="218"/>
      <c r="AJ40" s="228">
        <v>1003.7049999999999</v>
      </c>
      <c r="AK40" s="220">
        <v>0</v>
      </c>
      <c r="AL40" s="218">
        <v>2</v>
      </c>
      <c r="AM40" s="228">
        <v>1003.7049999999999</v>
      </c>
      <c r="AN40" s="220">
        <v>2007.4099999999999</v>
      </c>
      <c r="AO40" s="218"/>
      <c r="AP40" s="228">
        <v>1003.7049999999999</v>
      </c>
      <c r="AQ40" s="220">
        <v>0</v>
      </c>
      <c r="AR40" s="218">
        <v>10</v>
      </c>
      <c r="AS40" s="228">
        <v>1003.7049999999999</v>
      </c>
      <c r="AT40" s="220">
        <v>10037.049999999999</v>
      </c>
      <c r="AU40" s="218">
        <v>6</v>
      </c>
      <c r="AV40" s="228">
        <v>1003.7049999999999</v>
      </c>
      <c r="AW40" s="220">
        <v>6022.23</v>
      </c>
      <c r="AX40" s="218"/>
      <c r="AY40" s="228">
        <v>1003.7049999999999</v>
      </c>
      <c r="AZ40" s="220">
        <v>0</v>
      </c>
      <c r="BA40" s="218"/>
      <c r="BB40" s="228">
        <v>1003.7049999999999</v>
      </c>
      <c r="BC40" s="220">
        <v>0</v>
      </c>
      <c r="BD40" s="218"/>
      <c r="BE40" s="228">
        <v>1003.7049999999999</v>
      </c>
      <c r="BF40" s="220">
        <v>0</v>
      </c>
      <c r="BG40" s="218">
        <v>3</v>
      </c>
      <c r="BH40" s="228">
        <v>1003.7049999999999</v>
      </c>
      <c r="BI40" s="220">
        <v>3011.1149999999998</v>
      </c>
      <c r="BJ40" s="218"/>
      <c r="BK40" s="228">
        <v>1003.7049999999999</v>
      </c>
      <c r="BL40" s="220">
        <v>0</v>
      </c>
      <c r="BM40" s="218"/>
      <c r="BN40" s="228">
        <v>1003.7049999999999</v>
      </c>
      <c r="BO40" s="220">
        <v>0</v>
      </c>
      <c r="BP40" s="218">
        <v>6</v>
      </c>
      <c r="BQ40" s="228">
        <v>1003.7049999999999</v>
      </c>
      <c r="BR40" s="220">
        <v>6022.23</v>
      </c>
      <c r="BS40" s="218"/>
      <c r="BT40" s="228">
        <v>1003.7049999999999</v>
      </c>
      <c r="BU40" s="220">
        <v>0</v>
      </c>
      <c r="BV40" s="218"/>
      <c r="BW40" s="228">
        <v>1003.7049999999999</v>
      </c>
      <c r="BX40" s="220">
        <v>0</v>
      </c>
      <c r="BY40" s="218"/>
      <c r="BZ40" s="228">
        <v>1003.7049999999999</v>
      </c>
      <c r="CA40" s="220">
        <v>0</v>
      </c>
      <c r="CB40" s="218">
        <v>4</v>
      </c>
      <c r="CC40" s="228">
        <v>1003.7049999999999</v>
      </c>
      <c r="CD40" s="220">
        <v>4014.8199999999997</v>
      </c>
      <c r="CE40" s="223">
        <v>56</v>
      </c>
      <c r="CF40" s="218">
        <v>0</v>
      </c>
      <c r="CG40" s="216">
        <v>46</v>
      </c>
      <c r="CH40" s="228">
        <v>1003.7049999999999</v>
      </c>
      <c r="CI40" s="229">
        <v>46170.429999999993</v>
      </c>
      <c r="CJ40" s="216">
        <v>10</v>
      </c>
      <c r="CK40" s="219">
        <v>1959.9048</v>
      </c>
      <c r="CL40" s="225">
        <v>19599.047999999999</v>
      </c>
      <c r="CM40" s="226">
        <v>65769.477999999988</v>
      </c>
      <c r="CN40" s="227">
        <v>65769.477999999988</v>
      </c>
    </row>
    <row r="41" spans="1:93" ht="16.5" x14ac:dyDescent="0.25">
      <c r="A41" s="214">
        <v>36</v>
      </c>
      <c r="B41" s="215">
        <v>83</v>
      </c>
      <c r="C41" s="216">
        <v>0</v>
      </c>
      <c r="D41" s="217" t="s">
        <v>75</v>
      </c>
      <c r="E41" s="216">
        <v>37</v>
      </c>
      <c r="F41" s="216">
        <v>7</v>
      </c>
      <c r="G41" s="216">
        <v>44</v>
      </c>
      <c r="H41" s="218"/>
      <c r="I41" s="221">
        <v>336.32</v>
      </c>
      <c r="J41" s="220">
        <v>0</v>
      </c>
      <c r="K41" s="218" t="s">
        <v>986</v>
      </c>
      <c r="L41" s="221">
        <v>336.32</v>
      </c>
      <c r="M41" s="218"/>
      <c r="N41" s="218"/>
      <c r="O41" s="218"/>
      <c r="P41" s="218"/>
      <c r="Q41" s="218"/>
      <c r="R41" s="218"/>
      <c r="S41" s="218"/>
      <c r="T41" s="218"/>
      <c r="U41" s="218"/>
      <c r="V41" s="218"/>
      <c r="W41" s="218"/>
      <c r="X41" s="218"/>
      <c r="Y41" s="218"/>
      <c r="Z41" s="218"/>
      <c r="AA41" s="218"/>
      <c r="AB41" s="218"/>
      <c r="AC41" s="218"/>
      <c r="AD41" s="218"/>
      <c r="AE41" s="218"/>
      <c r="AF41" s="218"/>
      <c r="AG41" s="218"/>
      <c r="AH41" s="218"/>
      <c r="AI41" s="218"/>
      <c r="AJ41" s="218"/>
      <c r="AK41" s="218"/>
      <c r="AL41" s="218"/>
      <c r="AM41" s="218"/>
      <c r="AN41" s="218"/>
      <c r="AO41" s="218"/>
      <c r="AP41" s="218"/>
      <c r="AQ41" s="218"/>
      <c r="AR41" s="218"/>
      <c r="AS41" s="218"/>
      <c r="AT41" s="218"/>
      <c r="AU41" s="218"/>
      <c r="AV41" s="218"/>
      <c r="AW41" s="218"/>
      <c r="AX41" s="218"/>
      <c r="AY41" s="218"/>
      <c r="AZ41" s="218"/>
      <c r="BA41" s="218"/>
      <c r="BB41" s="218"/>
      <c r="BC41" s="218"/>
      <c r="BD41" s="218"/>
      <c r="BE41" s="218"/>
      <c r="BF41" s="218"/>
      <c r="BG41" s="218"/>
      <c r="BH41" s="218"/>
      <c r="BI41" s="218"/>
      <c r="BJ41" s="218"/>
      <c r="BK41" s="218"/>
      <c r="BL41" s="218"/>
      <c r="BM41" s="218"/>
      <c r="BN41" s="218"/>
      <c r="BO41" s="218"/>
      <c r="BP41" s="218"/>
      <c r="BQ41" s="218"/>
      <c r="BR41" s="218"/>
      <c r="BS41" s="218"/>
      <c r="BT41" s="218"/>
      <c r="BU41" s="218"/>
      <c r="BV41" s="218"/>
      <c r="BW41" s="218"/>
      <c r="BX41" s="218"/>
      <c r="BY41" s="218"/>
      <c r="BZ41" s="218"/>
      <c r="CA41" s="218"/>
      <c r="CB41" s="218"/>
      <c r="CC41" s="218"/>
      <c r="CD41" s="218"/>
      <c r="CE41" s="223" t="s">
        <v>1435</v>
      </c>
      <c r="CF41" s="218" t="e">
        <v>#VALUE!</v>
      </c>
      <c r="CG41" s="216">
        <v>44</v>
      </c>
      <c r="CH41" s="228">
        <v>336.32</v>
      </c>
      <c r="CI41" s="229">
        <v>14798.08</v>
      </c>
      <c r="CJ41" s="216">
        <v>0</v>
      </c>
      <c r="CK41" s="219">
        <v>367.95510000000002</v>
      </c>
      <c r="CL41" s="225">
        <v>0</v>
      </c>
      <c r="CM41" s="226">
        <v>0</v>
      </c>
    </row>
    <row r="42" spans="1:93" ht="16.5" x14ac:dyDescent="0.25">
      <c r="A42" s="214">
        <v>37</v>
      </c>
      <c r="B42" s="215">
        <v>86</v>
      </c>
      <c r="C42" s="216">
        <v>28</v>
      </c>
      <c r="D42" s="217" t="s">
        <v>299</v>
      </c>
      <c r="E42" s="216">
        <v>20</v>
      </c>
      <c r="F42" s="216">
        <v>33</v>
      </c>
      <c r="G42" s="216">
        <v>53</v>
      </c>
      <c r="H42" s="218">
        <v>20</v>
      </c>
      <c r="I42" s="228">
        <v>2792.5070000000005</v>
      </c>
      <c r="J42" s="220">
        <v>55850.140000000014</v>
      </c>
      <c r="K42" s="218">
        <v>12</v>
      </c>
      <c r="L42" s="219">
        <v>3830.895</v>
      </c>
      <c r="M42" s="218">
        <v>45970.74</v>
      </c>
      <c r="N42" s="218"/>
      <c r="O42" s="219">
        <v>3830.895</v>
      </c>
      <c r="P42" s="218">
        <v>0</v>
      </c>
      <c r="Q42" s="218"/>
      <c r="R42" s="219">
        <v>3830.895</v>
      </c>
      <c r="S42" s="218">
        <v>0</v>
      </c>
      <c r="T42" s="218">
        <v>9</v>
      </c>
      <c r="U42" s="219">
        <v>3830.895</v>
      </c>
      <c r="V42" s="218">
        <v>34478.055</v>
      </c>
      <c r="W42" s="218"/>
      <c r="X42" s="219">
        <v>3830.895</v>
      </c>
      <c r="Y42" s="218">
        <v>0</v>
      </c>
      <c r="Z42" s="218"/>
      <c r="AA42" s="219">
        <v>3830.895</v>
      </c>
      <c r="AB42" s="218">
        <v>0</v>
      </c>
      <c r="AC42" s="218"/>
      <c r="AD42" s="219">
        <v>3830.895</v>
      </c>
      <c r="AE42" s="218">
        <v>0</v>
      </c>
      <c r="AF42" s="218"/>
      <c r="AG42" s="219">
        <v>3830.895</v>
      </c>
      <c r="AH42" s="218">
        <v>0</v>
      </c>
      <c r="AI42" s="218">
        <v>10</v>
      </c>
      <c r="AJ42" s="219">
        <v>3830.895</v>
      </c>
      <c r="AK42" s="218">
        <v>38308.949999999997</v>
      </c>
      <c r="AL42" s="218"/>
      <c r="AM42" s="219">
        <v>3830.895</v>
      </c>
      <c r="AN42" s="218">
        <v>0</v>
      </c>
      <c r="AO42" s="218"/>
      <c r="AP42" s="219">
        <v>3830.895</v>
      </c>
      <c r="AQ42" s="218">
        <v>0</v>
      </c>
      <c r="AR42" s="218"/>
      <c r="AS42" s="219">
        <v>3830.895</v>
      </c>
      <c r="AT42" s="218">
        <v>0</v>
      </c>
      <c r="AU42" s="218"/>
      <c r="AV42" s="219">
        <v>3830.895</v>
      </c>
      <c r="AW42" s="218">
        <v>0</v>
      </c>
      <c r="AX42" s="218"/>
      <c r="AY42" s="219">
        <v>3830.895</v>
      </c>
      <c r="AZ42" s="218">
        <v>0</v>
      </c>
      <c r="BA42" s="218"/>
      <c r="BB42" s="219">
        <v>3830.895</v>
      </c>
      <c r="BC42" s="218">
        <v>0</v>
      </c>
      <c r="BD42" s="218"/>
      <c r="BE42" s="219">
        <v>3830.895</v>
      </c>
      <c r="BF42" s="218">
        <v>0</v>
      </c>
      <c r="BG42" s="218"/>
      <c r="BH42" s="219">
        <v>3830.895</v>
      </c>
      <c r="BI42" s="218">
        <v>0</v>
      </c>
      <c r="BJ42" s="218"/>
      <c r="BK42" s="219">
        <v>3830.895</v>
      </c>
      <c r="BL42" s="218">
        <v>0</v>
      </c>
      <c r="BM42" s="218"/>
      <c r="BN42" s="219">
        <v>3830.895</v>
      </c>
      <c r="BO42" s="218">
        <v>0</v>
      </c>
      <c r="BP42" s="218"/>
      <c r="BQ42" s="219">
        <v>3830.895</v>
      </c>
      <c r="BR42" s="218">
        <v>0</v>
      </c>
      <c r="BS42" s="218"/>
      <c r="BT42" s="219">
        <v>3830.895</v>
      </c>
      <c r="BU42" s="218">
        <v>0</v>
      </c>
      <c r="BV42" s="218"/>
      <c r="BW42" s="219">
        <v>3830.895</v>
      </c>
      <c r="BX42" s="218">
        <v>0</v>
      </c>
      <c r="BY42" s="218"/>
      <c r="BZ42" s="219">
        <v>3830.895</v>
      </c>
      <c r="CA42" s="218">
        <v>0</v>
      </c>
      <c r="CB42" s="234">
        <v>2</v>
      </c>
      <c r="CC42" s="219">
        <v>3830.895</v>
      </c>
      <c r="CD42" s="218">
        <v>7661.79</v>
      </c>
      <c r="CE42" s="223">
        <v>53</v>
      </c>
      <c r="CF42" s="218">
        <v>0</v>
      </c>
      <c r="CG42" s="216">
        <v>20</v>
      </c>
      <c r="CH42" s="228">
        <v>2792.5070000000005</v>
      </c>
      <c r="CI42" s="229">
        <v>55850.140000000014</v>
      </c>
      <c r="CJ42" s="216">
        <v>33</v>
      </c>
      <c r="CK42" s="219">
        <v>3830.895</v>
      </c>
      <c r="CL42" s="225">
        <v>126419.535</v>
      </c>
      <c r="CM42" s="226">
        <v>182269.67499999999</v>
      </c>
      <c r="CN42" s="227">
        <v>182269.67500000002</v>
      </c>
    </row>
    <row r="43" spans="1:93" ht="16.5" x14ac:dyDescent="0.25">
      <c r="A43" s="214">
        <v>38</v>
      </c>
      <c r="B43" s="215">
        <v>87</v>
      </c>
      <c r="C43" s="216">
        <v>5.75</v>
      </c>
      <c r="D43" s="217" t="s">
        <v>301</v>
      </c>
      <c r="E43" s="216">
        <v>25</v>
      </c>
      <c r="F43" s="216">
        <v>12</v>
      </c>
      <c r="G43" s="216">
        <v>37</v>
      </c>
      <c r="H43" s="218">
        <v>15</v>
      </c>
      <c r="I43" s="221"/>
      <c r="J43" s="220">
        <v>0</v>
      </c>
      <c r="K43" s="218">
        <v>10</v>
      </c>
      <c r="L43" s="221"/>
      <c r="M43" s="218"/>
      <c r="N43" s="218"/>
      <c r="O43" s="218"/>
      <c r="P43" s="218"/>
      <c r="Q43" s="218"/>
      <c r="R43" s="218"/>
      <c r="S43" s="218"/>
      <c r="T43" s="218"/>
      <c r="U43" s="218"/>
      <c r="V43" s="218"/>
      <c r="W43" s="218"/>
      <c r="X43" s="218"/>
      <c r="Y43" s="218"/>
      <c r="Z43" s="218"/>
      <c r="AA43" s="218"/>
      <c r="AB43" s="218"/>
      <c r="AC43" s="218"/>
      <c r="AD43" s="218"/>
      <c r="AE43" s="218"/>
      <c r="AF43" s="218"/>
      <c r="AG43" s="218"/>
      <c r="AH43" s="218"/>
      <c r="AI43" s="218">
        <v>5</v>
      </c>
      <c r="AJ43" s="218"/>
      <c r="AK43" s="218"/>
      <c r="AL43" s="218"/>
      <c r="AM43" s="218"/>
      <c r="AN43" s="218"/>
      <c r="AO43" s="218"/>
      <c r="AP43" s="218"/>
      <c r="AQ43" s="218"/>
      <c r="AR43" s="218"/>
      <c r="AS43" s="218"/>
      <c r="AT43" s="218"/>
      <c r="AU43" s="236">
        <v>3</v>
      </c>
      <c r="AV43" s="219">
        <v>3830.895</v>
      </c>
      <c r="AW43" s="218">
        <v>11492.684999999999</v>
      </c>
      <c r="AX43" s="236">
        <v>2</v>
      </c>
      <c r="AY43" s="219">
        <v>3830.895</v>
      </c>
      <c r="AZ43" s="218">
        <v>7661.79</v>
      </c>
      <c r="BA43" s="218"/>
      <c r="BB43" s="218"/>
      <c r="BC43" s="218"/>
      <c r="BD43" s="218"/>
      <c r="BE43" s="218"/>
      <c r="BF43" s="218"/>
      <c r="BG43" s="218"/>
      <c r="BH43" s="218"/>
      <c r="BI43" s="218"/>
      <c r="BJ43" s="218"/>
      <c r="BK43" s="218"/>
      <c r="BL43" s="218"/>
      <c r="BM43" s="218"/>
      <c r="BN43" s="218"/>
      <c r="BO43" s="218"/>
      <c r="BP43" s="218"/>
      <c r="BQ43" s="218"/>
      <c r="BR43" s="218"/>
      <c r="BS43" s="218"/>
      <c r="BT43" s="218"/>
      <c r="BU43" s="218"/>
      <c r="BV43" s="218"/>
      <c r="BW43" s="218"/>
      <c r="BX43" s="218"/>
      <c r="BY43" s="218"/>
      <c r="BZ43" s="218"/>
      <c r="CA43" s="218"/>
      <c r="CB43" s="236">
        <v>2</v>
      </c>
      <c r="CC43" s="219">
        <v>3830.895</v>
      </c>
      <c r="CD43" s="218">
        <v>7661.79</v>
      </c>
      <c r="CE43" s="223">
        <v>37</v>
      </c>
      <c r="CF43" s="218">
        <v>0</v>
      </c>
      <c r="CG43" s="216">
        <v>30</v>
      </c>
      <c r="CH43" s="228">
        <v>0</v>
      </c>
      <c r="CI43" s="229">
        <v>0</v>
      </c>
      <c r="CJ43" s="216">
        <v>7</v>
      </c>
      <c r="CK43" s="219">
        <v>3830.895</v>
      </c>
      <c r="CL43" s="225">
        <v>26816.264999999999</v>
      </c>
      <c r="CM43" s="226">
        <v>26816.264999999999</v>
      </c>
      <c r="CN43" s="227">
        <v>26816.264999999999</v>
      </c>
    </row>
    <row r="44" spans="1:93" ht="16.5" x14ac:dyDescent="0.25">
      <c r="A44" s="214">
        <v>39</v>
      </c>
      <c r="B44" s="215">
        <v>88</v>
      </c>
      <c r="C44" s="216">
        <v>0</v>
      </c>
      <c r="D44" s="217" t="s">
        <v>76</v>
      </c>
      <c r="E44" s="216">
        <v>67</v>
      </c>
      <c r="F44" s="216">
        <v>-52</v>
      </c>
      <c r="G44" s="216">
        <v>15</v>
      </c>
      <c r="H44" s="218"/>
      <c r="I44" s="221">
        <v>2717.886</v>
      </c>
      <c r="J44" s="220">
        <v>0</v>
      </c>
      <c r="K44" s="218"/>
      <c r="L44" s="221">
        <v>2717.886</v>
      </c>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23">
        <v>0</v>
      </c>
      <c r="CF44" s="218">
        <v>-15</v>
      </c>
      <c r="CG44" s="216">
        <v>15</v>
      </c>
      <c r="CH44" s="228">
        <v>2717.886</v>
      </c>
      <c r="CI44" s="229">
        <v>40768.29</v>
      </c>
      <c r="CJ44" s="216">
        <v>0</v>
      </c>
      <c r="CK44" s="219">
        <v>4756.9310999999998</v>
      </c>
      <c r="CL44" s="225">
        <v>0</v>
      </c>
      <c r="CM44" s="226">
        <v>0</v>
      </c>
    </row>
    <row r="45" spans="1:93" ht="16.5" x14ac:dyDescent="0.25">
      <c r="A45" s="214">
        <v>40</v>
      </c>
      <c r="B45" s="215">
        <v>89</v>
      </c>
      <c r="C45" s="216">
        <v>0</v>
      </c>
      <c r="D45" s="217" t="s">
        <v>128</v>
      </c>
      <c r="E45" s="216">
        <v>35</v>
      </c>
      <c r="F45" s="216">
        <v>-31</v>
      </c>
      <c r="G45" s="216">
        <v>4</v>
      </c>
      <c r="H45" s="218"/>
      <c r="I45" s="221">
        <v>2650.6220000000003</v>
      </c>
      <c r="J45" s="220">
        <v>0</v>
      </c>
      <c r="K45" s="218"/>
      <c r="L45" s="221">
        <v>2650.6220000000003</v>
      </c>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8"/>
      <c r="AJ45" s="218"/>
      <c r="AK45" s="218"/>
      <c r="AL45" s="218"/>
      <c r="AM45" s="218"/>
      <c r="AN45" s="218"/>
      <c r="AO45" s="218"/>
      <c r="AP45" s="218"/>
      <c r="AQ45" s="218"/>
      <c r="AR45" s="218"/>
      <c r="AS45" s="218"/>
      <c r="AT45" s="218"/>
      <c r="AU45" s="218"/>
      <c r="AV45" s="218"/>
      <c r="AW45" s="218"/>
      <c r="AX45" s="218"/>
      <c r="AY45" s="218"/>
      <c r="AZ45" s="218"/>
      <c r="BA45" s="218"/>
      <c r="BB45" s="218"/>
      <c r="BC45" s="218"/>
      <c r="BD45" s="218"/>
      <c r="BE45" s="218"/>
      <c r="BF45" s="218"/>
      <c r="BG45" s="218"/>
      <c r="BH45" s="218"/>
      <c r="BI45" s="218"/>
      <c r="BJ45" s="218"/>
      <c r="BK45" s="218"/>
      <c r="BL45" s="218"/>
      <c r="BM45" s="218"/>
      <c r="BN45" s="218"/>
      <c r="BO45" s="218"/>
      <c r="BP45" s="218"/>
      <c r="BQ45" s="218"/>
      <c r="BR45" s="218"/>
      <c r="BS45" s="218"/>
      <c r="BT45" s="218"/>
      <c r="BU45" s="218"/>
      <c r="BV45" s="218"/>
      <c r="BW45" s="218"/>
      <c r="BX45" s="218"/>
      <c r="BY45" s="218"/>
      <c r="BZ45" s="218"/>
      <c r="CA45" s="218"/>
      <c r="CB45" s="218"/>
      <c r="CC45" s="218"/>
      <c r="CD45" s="218"/>
      <c r="CE45" s="223">
        <v>0</v>
      </c>
      <c r="CF45" s="218">
        <v>-4</v>
      </c>
      <c r="CG45" s="216">
        <v>4</v>
      </c>
      <c r="CH45" s="228">
        <v>2650.6220000000003</v>
      </c>
      <c r="CI45" s="229">
        <v>10602.488000000001</v>
      </c>
      <c r="CJ45" s="216">
        <v>0</v>
      </c>
      <c r="CK45" s="219">
        <v>4756.9310999999998</v>
      </c>
      <c r="CL45" s="225">
        <v>0</v>
      </c>
      <c r="CM45" s="226">
        <v>0</v>
      </c>
    </row>
    <row r="46" spans="1:93" ht="16.5" x14ac:dyDescent="0.25">
      <c r="A46" s="214">
        <v>41</v>
      </c>
      <c r="B46" s="215">
        <v>91</v>
      </c>
      <c r="C46" s="216">
        <v>7.75</v>
      </c>
      <c r="D46" s="217" t="s">
        <v>77</v>
      </c>
      <c r="E46" s="216">
        <v>25</v>
      </c>
      <c r="F46" s="216">
        <v>14</v>
      </c>
      <c r="G46" s="216">
        <v>39</v>
      </c>
      <c r="H46" s="218">
        <v>15</v>
      </c>
      <c r="I46" s="228">
        <v>4364.8029999999999</v>
      </c>
      <c r="J46" s="220">
        <v>65472.044999999998</v>
      </c>
      <c r="K46" s="218">
        <v>8</v>
      </c>
      <c r="L46" s="228">
        <v>4364.8029999999999</v>
      </c>
      <c r="M46" s="220">
        <v>34918.423999999999</v>
      </c>
      <c r="N46" s="218"/>
      <c r="O46" s="228">
        <v>4364.8029999999999</v>
      </c>
      <c r="P46" s="220">
        <v>0</v>
      </c>
      <c r="Q46" s="218"/>
      <c r="R46" s="228">
        <v>4364.8029999999999</v>
      </c>
      <c r="S46" s="220">
        <v>0</v>
      </c>
      <c r="T46" s="218"/>
      <c r="U46" s="228">
        <v>4364.8029999999999</v>
      </c>
      <c r="V46" s="220">
        <v>0</v>
      </c>
      <c r="W46" s="218"/>
      <c r="X46" s="228">
        <v>4364.8029999999999</v>
      </c>
      <c r="Y46" s="220">
        <v>0</v>
      </c>
      <c r="Z46" s="218"/>
      <c r="AA46" s="228">
        <v>4364.8029999999999</v>
      </c>
      <c r="AB46" s="220">
        <v>0</v>
      </c>
      <c r="AC46" s="218"/>
      <c r="AD46" s="228">
        <v>4364.8029999999999</v>
      </c>
      <c r="AE46" s="220">
        <v>0</v>
      </c>
      <c r="AF46" s="218"/>
      <c r="AG46" s="228">
        <v>4364.8029999999999</v>
      </c>
      <c r="AH46" s="220">
        <v>0</v>
      </c>
      <c r="AI46" s="218">
        <v>8</v>
      </c>
      <c r="AJ46" s="228">
        <v>4364.8029999999999</v>
      </c>
      <c r="AK46" s="220">
        <v>34918.423999999999</v>
      </c>
      <c r="AL46" s="218"/>
      <c r="AM46" s="228">
        <v>4364.8029999999999</v>
      </c>
      <c r="AN46" s="220">
        <v>0</v>
      </c>
      <c r="AO46" s="218"/>
      <c r="AP46" s="228">
        <v>4364.8029999999999</v>
      </c>
      <c r="AQ46" s="220">
        <v>0</v>
      </c>
      <c r="AR46" s="218"/>
      <c r="AS46" s="228">
        <v>4364.8029999999999</v>
      </c>
      <c r="AT46" s="220">
        <v>0</v>
      </c>
      <c r="AU46" s="218"/>
      <c r="AV46" s="228">
        <v>4364.8029999999999</v>
      </c>
      <c r="AW46" s="220">
        <v>0</v>
      </c>
      <c r="AX46" s="218"/>
      <c r="AY46" s="228">
        <v>4364.8029999999999</v>
      </c>
      <c r="AZ46" s="220">
        <v>0</v>
      </c>
      <c r="BA46" s="218"/>
      <c r="BB46" s="228">
        <v>4364.8029999999999</v>
      </c>
      <c r="BC46" s="220">
        <v>0</v>
      </c>
      <c r="BD46" s="218"/>
      <c r="BE46" s="228">
        <v>4364.8029999999999</v>
      </c>
      <c r="BF46" s="220">
        <v>0</v>
      </c>
      <c r="BG46" s="218"/>
      <c r="BH46" s="228">
        <v>4364.8029999999999</v>
      </c>
      <c r="BI46" s="220">
        <v>0</v>
      </c>
      <c r="BJ46" s="218"/>
      <c r="BK46" s="228">
        <v>4364.8029999999999</v>
      </c>
      <c r="BL46" s="220">
        <v>0</v>
      </c>
      <c r="BM46" s="218"/>
      <c r="BN46" s="228">
        <v>4364.8029999999999</v>
      </c>
      <c r="BO46" s="220">
        <v>0</v>
      </c>
      <c r="BP46" s="236">
        <v>6</v>
      </c>
      <c r="BQ46" s="219">
        <v>8408.1051000000007</v>
      </c>
      <c r="BR46" s="218">
        <v>50448.630600000004</v>
      </c>
      <c r="BS46" s="218"/>
      <c r="BT46" s="228">
        <v>4364.8029999999999</v>
      </c>
      <c r="BU46" s="220">
        <v>0</v>
      </c>
      <c r="BV46" s="218"/>
      <c r="BW46" s="228">
        <v>4364.8029999999999</v>
      </c>
      <c r="BX46" s="220">
        <v>0</v>
      </c>
      <c r="BY46" s="218"/>
      <c r="BZ46" s="228">
        <v>4364.8029999999999</v>
      </c>
      <c r="CA46" s="220">
        <v>0</v>
      </c>
      <c r="CB46" s="236">
        <v>2</v>
      </c>
      <c r="CC46" s="219">
        <v>8408.1051000000007</v>
      </c>
      <c r="CD46" s="218">
        <v>16816.210200000001</v>
      </c>
      <c r="CE46" s="223">
        <v>39</v>
      </c>
      <c r="CF46" s="218">
        <v>0</v>
      </c>
      <c r="CG46" s="216">
        <v>31</v>
      </c>
      <c r="CH46" s="228">
        <v>4364.8029999999999</v>
      </c>
      <c r="CI46" s="229">
        <v>135308.89299999998</v>
      </c>
      <c r="CJ46" s="216">
        <v>8</v>
      </c>
      <c r="CK46" s="219">
        <v>8408.1051000000007</v>
      </c>
      <c r="CL46" s="225">
        <v>67264.840800000005</v>
      </c>
      <c r="CM46" s="226">
        <v>202573.73380000002</v>
      </c>
      <c r="CN46" s="227">
        <v>202573.73379999999</v>
      </c>
    </row>
    <row r="47" spans="1:93" ht="16.5" x14ac:dyDescent="0.25">
      <c r="A47" s="214">
        <v>42</v>
      </c>
      <c r="B47" s="215">
        <v>92</v>
      </c>
      <c r="C47" s="216">
        <v>16</v>
      </c>
      <c r="D47" s="217" t="s">
        <v>129</v>
      </c>
      <c r="E47" s="216">
        <v>20</v>
      </c>
      <c r="F47" s="216">
        <v>21</v>
      </c>
      <c r="G47" s="216">
        <v>41</v>
      </c>
      <c r="H47" s="236">
        <v>15</v>
      </c>
      <c r="I47" s="219">
        <v>3482.8038000000001</v>
      </c>
      <c r="J47" s="220">
        <v>52242.057000000001</v>
      </c>
      <c r="K47" s="218">
        <v>8</v>
      </c>
      <c r="L47" s="228">
        <v>2380.5149999999999</v>
      </c>
      <c r="M47" s="220">
        <v>19044.12</v>
      </c>
      <c r="N47" s="218"/>
      <c r="O47" s="228">
        <v>2380.5149999999999</v>
      </c>
      <c r="P47" s="220">
        <v>0</v>
      </c>
      <c r="Q47" s="218"/>
      <c r="R47" s="228">
        <v>2380.5149999999999</v>
      </c>
      <c r="S47" s="220">
        <v>0</v>
      </c>
      <c r="T47" s="218">
        <v>9</v>
      </c>
      <c r="U47" s="228">
        <v>2380.5149999999999</v>
      </c>
      <c r="V47" s="220">
        <v>21424.634999999998</v>
      </c>
      <c r="W47" s="218"/>
      <c r="X47" s="228">
        <v>2380.5149999999999</v>
      </c>
      <c r="Y47" s="220">
        <v>0</v>
      </c>
      <c r="Z47" s="218"/>
      <c r="AA47" s="228">
        <v>2380.5149999999999</v>
      </c>
      <c r="AB47" s="220">
        <v>0</v>
      </c>
      <c r="AC47" s="218"/>
      <c r="AD47" s="228">
        <v>2380.5149999999999</v>
      </c>
      <c r="AE47" s="220">
        <v>0</v>
      </c>
      <c r="AF47" s="218"/>
      <c r="AG47" s="228">
        <v>2380.5149999999999</v>
      </c>
      <c r="AH47" s="220">
        <v>0</v>
      </c>
      <c r="AI47" s="218">
        <v>3</v>
      </c>
      <c r="AJ47" s="228">
        <v>2380.5149999999999</v>
      </c>
      <c r="AK47" s="220">
        <v>7141.5450000000001</v>
      </c>
      <c r="AL47" s="218"/>
      <c r="AM47" s="228">
        <v>2380.5149999999999</v>
      </c>
      <c r="AN47" s="220">
        <v>0</v>
      </c>
      <c r="AO47" s="218"/>
      <c r="AP47" s="228">
        <v>2380.5149999999999</v>
      </c>
      <c r="AQ47" s="220">
        <v>0</v>
      </c>
      <c r="AR47" s="218"/>
      <c r="AS47" s="228">
        <v>2380.5149999999999</v>
      </c>
      <c r="AT47" s="220">
        <v>0</v>
      </c>
      <c r="AU47" s="218">
        <v>4</v>
      </c>
      <c r="AV47" s="228">
        <v>2380.5149999999999</v>
      </c>
      <c r="AW47" s="220">
        <v>9522.06</v>
      </c>
      <c r="AX47" s="218"/>
      <c r="AY47" s="228">
        <v>2380.5149999999999</v>
      </c>
      <c r="AZ47" s="220">
        <v>0</v>
      </c>
      <c r="BA47" s="218"/>
      <c r="BB47" s="228">
        <v>2380.5149999999999</v>
      </c>
      <c r="BC47" s="220">
        <v>0</v>
      </c>
      <c r="BD47" s="218"/>
      <c r="BE47" s="228">
        <v>2380.5149999999999</v>
      </c>
      <c r="BF47" s="220">
        <v>0</v>
      </c>
      <c r="BG47" s="218"/>
      <c r="BH47" s="228">
        <v>2380.5149999999999</v>
      </c>
      <c r="BI47" s="220">
        <v>0</v>
      </c>
      <c r="BJ47" s="218"/>
      <c r="BK47" s="228">
        <v>2380.5149999999999</v>
      </c>
      <c r="BL47" s="220">
        <v>0</v>
      </c>
      <c r="BM47" s="218"/>
      <c r="BN47" s="228">
        <v>2380.5149999999999</v>
      </c>
      <c r="BO47" s="220">
        <v>0</v>
      </c>
      <c r="BP47" s="218"/>
      <c r="BQ47" s="228">
        <v>2380.5149999999999</v>
      </c>
      <c r="BR47" s="220">
        <v>0</v>
      </c>
      <c r="BS47" s="218"/>
      <c r="BT47" s="228">
        <v>2380.5149999999999</v>
      </c>
      <c r="BU47" s="220">
        <v>0</v>
      </c>
      <c r="BV47" s="218"/>
      <c r="BW47" s="228">
        <v>2380.5149999999999</v>
      </c>
      <c r="BX47" s="220">
        <v>0</v>
      </c>
      <c r="BY47" s="218"/>
      <c r="BZ47" s="228">
        <v>2380.5149999999999</v>
      </c>
      <c r="CA47" s="220">
        <v>0</v>
      </c>
      <c r="CB47" s="218">
        <v>2</v>
      </c>
      <c r="CC47" s="228">
        <v>2380.5149999999999</v>
      </c>
      <c r="CD47" s="220">
        <v>4761.03</v>
      </c>
      <c r="CE47" s="223">
        <v>41</v>
      </c>
      <c r="CF47" s="218">
        <v>0</v>
      </c>
      <c r="CG47" s="216">
        <v>26</v>
      </c>
      <c r="CH47" s="228">
        <v>2380.5149999999999</v>
      </c>
      <c r="CI47" s="229">
        <v>61893.39</v>
      </c>
      <c r="CJ47" s="216">
        <v>15</v>
      </c>
      <c r="CK47" s="219">
        <v>3482.8038000000001</v>
      </c>
      <c r="CL47" s="225">
        <v>52242.057000000001</v>
      </c>
      <c r="CM47" s="226">
        <v>114135.44699999999</v>
      </c>
      <c r="CN47" s="227">
        <v>114135.447</v>
      </c>
    </row>
    <row r="48" spans="1:93" ht="16.5" x14ac:dyDescent="0.25">
      <c r="A48" s="214">
        <v>43</v>
      </c>
      <c r="B48" s="215">
        <v>94</v>
      </c>
      <c r="C48" s="216">
        <v>0</v>
      </c>
      <c r="D48" s="217" t="s">
        <v>78</v>
      </c>
      <c r="E48" s="216">
        <v>41</v>
      </c>
      <c r="F48" s="216">
        <v>-27</v>
      </c>
      <c r="G48" s="216">
        <v>14</v>
      </c>
      <c r="H48" s="218"/>
      <c r="I48" s="221">
        <v>3316.9560000000001</v>
      </c>
      <c r="J48" s="220">
        <v>0</v>
      </c>
      <c r="K48" s="218"/>
      <c r="L48" s="221">
        <v>3316.9560000000001</v>
      </c>
      <c r="M48" s="218"/>
      <c r="N48" s="218"/>
      <c r="O48" s="218"/>
      <c r="P48" s="218"/>
      <c r="Q48" s="218"/>
      <c r="R48" s="218"/>
      <c r="S48" s="218"/>
      <c r="T48" s="218"/>
      <c r="U48" s="218"/>
      <c r="V48" s="218"/>
      <c r="W48" s="218"/>
      <c r="X48" s="218"/>
      <c r="Y48" s="218"/>
      <c r="Z48" s="218"/>
      <c r="AA48" s="218"/>
      <c r="AB48" s="218"/>
      <c r="AC48" s="218"/>
      <c r="AD48" s="218"/>
      <c r="AE48" s="218"/>
      <c r="AF48" s="218"/>
      <c r="AG48" s="218"/>
      <c r="AH48" s="218"/>
      <c r="AI48" s="218"/>
      <c r="AJ48" s="218"/>
      <c r="AK48" s="218"/>
      <c r="AL48" s="218"/>
      <c r="AM48" s="218"/>
      <c r="AN48" s="218"/>
      <c r="AO48" s="218"/>
      <c r="AP48" s="218"/>
      <c r="AQ48" s="218"/>
      <c r="AR48" s="218"/>
      <c r="AS48" s="218"/>
      <c r="AT48" s="218"/>
      <c r="AU48" s="218"/>
      <c r="AV48" s="218"/>
      <c r="AW48" s="218"/>
      <c r="AX48" s="218"/>
      <c r="AY48" s="218"/>
      <c r="AZ48" s="218"/>
      <c r="BA48" s="218"/>
      <c r="BB48" s="218"/>
      <c r="BC48" s="218"/>
      <c r="BD48" s="218"/>
      <c r="BE48" s="218"/>
      <c r="BF48" s="218"/>
      <c r="BG48" s="218"/>
      <c r="BH48" s="218"/>
      <c r="BI48" s="218"/>
      <c r="BJ48" s="218"/>
      <c r="BK48" s="218"/>
      <c r="BL48" s="218"/>
      <c r="BM48" s="218"/>
      <c r="BN48" s="218"/>
      <c r="BO48" s="218"/>
      <c r="BP48" s="218"/>
      <c r="BQ48" s="218"/>
      <c r="BR48" s="218"/>
      <c r="BS48" s="218"/>
      <c r="BT48" s="218"/>
      <c r="BU48" s="218"/>
      <c r="BV48" s="218"/>
      <c r="BW48" s="218"/>
      <c r="BX48" s="218"/>
      <c r="BY48" s="218"/>
      <c r="BZ48" s="218"/>
      <c r="CA48" s="218"/>
      <c r="CB48" s="218"/>
      <c r="CC48" s="218"/>
      <c r="CD48" s="218"/>
      <c r="CE48" s="223">
        <v>0</v>
      </c>
      <c r="CF48" s="218">
        <v>-14</v>
      </c>
      <c r="CG48" s="216">
        <v>14</v>
      </c>
      <c r="CH48" s="228">
        <v>3316.9560000000001</v>
      </c>
      <c r="CI48" s="229">
        <v>46437.384000000005</v>
      </c>
      <c r="CJ48" s="216">
        <v>0</v>
      </c>
      <c r="CK48" s="219">
        <v>14826.982499999998</v>
      </c>
      <c r="CL48" s="225">
        <v>0</v>
      </c>
      <c r="CM48" s="226">
        <v>0</v>
      </c>
    </row>
    <row r="49" spans="1:92" ht="16.5" x14ac:dyDescent="0.25">
      <c r="A49" s="214">
        <v>44</v>
      </c>
      <c r="B49" s="215">
        <v>95</v>
      </c>
      <c r="C49" s="216">
        <v>0</v>
      </c>
      <c r="D49" s="217" t="s">
        <v>130</v>
      </c>
      <c r="E49" s="216">
        <v>22</v>
      </c>
      <c r="F49" s="216">
        <v>-10</v>
      </c>
      <c r="G49" s="216">
        <v>12</v>
      </c>
      <c r="H49" s="218"/>
      <c r="I49" s="221">
        <v>11056.52</v>
      </c>
      <c r="J49" s="220">
        <v>0</v>
      </c>
      <c r="K49" s="218"/>
      <c r="L49" s="221">
        <v>11056.52</v>
      </c>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8"/>
      <c r="AY49" s="218"/>
      <c r="AZ49" s="218"/>
      <c r="BA49" s="218"/>
      <c r="BB49" s="218"/>
      <c r="BC49" s="218"/>
      <c r="BD49" s="218"/>
      <c r="BE49" s="218"/>
      <c r="BF49" s="218"/>
      <c r="BG49" s="218"/>
      <c r="BH49" s="218"/>
      <c r="BI49" s="218"/>
      <c r="BJ49" s="218"/>
      <c r="BK49" s="218"/>
      <c r="BL49" s="218"/>
      <c r="BM49" s="218"/>
      <c r="BN49" s="218"/>
      <c r="BO49" s="218"/>
      <c r="BP49" s="218"/>
      <c r="BQ49" s="218"/>
      <c r="BR49" s="218"/>
      <c r="BS49" s="218"/>
      <c r="BT49" s="218"/>
      <c r="BU49" s="218"/>
      <c r="BV49" s="218"/>
      <c r="BW49" s="218"/>
      <c r="BX49" s="218"/>
      <c r="BY49" s="218"/>
      <c r="BZ49" s="218"/>
      <c r="CA49" s="218"/>
      <c r="CB49" s="218"/>
      <c r="CC49" s="218"/>
      <c r="CD49" s="218"/>
      <c r="CE49" s="223">
        <v>0</v>
      </c>
      <c r="CF49" s="218">
        <v>-12</v>
      </c>
      <c r="CG49" s="216">
        <v>12</v>
      </c>
      <c r="CH49" s="228">
        <v>11056.52</v>
      </c>
      <c r="CI49" s="229">
        <v>132678.24</v>
      </c>
      <c r="CJ49" s="216">
        <v>0</v>
      </c>
      <c r="CK49" s="219">
        <v>25075.808999999997</v>
      </c>
      <c r="CL49" s="225">
        <v>0</v>
      </c>
      <c r="CM49" s="226">
        <v>0</v>
      </c>
    </row>
    <row r="50" spans="1:92" ht="16.5" x14ac:dyDescent="0.25">
      <c r="A50" s="214">
        <v>45</v>
      </c>
      <c r="B50" s="215">
        <v>98</v>
      </c>
      <c r="C50" s="216">
        <v>50.75</v>
      </c>
      <c r="D50" s="217" t="s">
        <v>79</v>
      </c>
      <c r="E50" s="216">
        <v>25</v>
      </c>
      <c r="F50" s="216">
        <v>57</v>
      </c>
      <c r="G50" s="216">
        <v>82</v>
      </c>
      <c r="H50" s="236">
        <v>15</v>
      </c>
      <c r="I50" s="228">
        <v>6633.9120000000003</v>
      </c>
      <c r="J50" s="220">
        <v>99508.680000000008</v>
      </c>
      <c r="K50" s="236">
        <v>8</v>
      </c>
      <c r="L50" s="228">
        <v>6633.9120000000003</v>
      </c>
      <c r="M50" s="220">
        <v>53071.296000000002</v>
      </c>
      <c r="N50" s="236">
        <v>6</v>
      </c>
      <c r="O50" s="228">
        <v>6633.9120000000003</v>
      </c>
      <c r="P50" s="220">
        <v>39803.472000000002</v>
      </c>
      <c r="Q50" s="218"/>
      <c r="R50" s="219">
        <v>9503.4573</v>
      </c>
      <c r="S50" s="220">
        <v>0</v>
      </c>
      <c r="T50" s="218">
        <v>8</v>
      </c>
      <c r="U50" s="219">
        <v>9503.4573</v>
      </c>
      <c r="V50" s="220">
        <v>76027.6584</v>
      </c>
      <c r="W50" s="218">
        <v>10</v>
      </c>
      <c r="X50" s="219">
        <v>9503.4573</v>
      </c>
      <c r="Y50" s="220">
        <v>95034.573000000004</v>
      </c>
      <c r="Z50" s="218"/>
      <c r="AA50" s="219">
        <v>9503.4573</v>
      </c>
      <c r="AB50" s="220">
        <v>0</v>
      </c>
      <c r="AC50" s="218"/>
      <c r="AD50" s="219">
        <v>9503.4573</v>
      </c>
      <c r="AE50" s="220">
        <v>0</v>
      </c>
      <c r="AF50" s="218"/>
      <c r="AG50" s="219">
        <v>9503.4573</v>
      </c>
      <c r="AH50" s="220">
        <v>0</v>
      </c>
      <c r="AI50" s="218"/>
      <c r="AJ50" s="219">
        <v>9503.4573</v>
      </c>
      <c r="AK50" s="220">
        <v>0</v>
      </c>
      <c r="AL50" s="218">
        <v>5</v>
      </c>
      <c r="AM50" s="219">
        <v>9503.4573</v>
      </c>
      <c r="AN50" s="220">
        <v>47517.286500000002</v>
      </c>
      <c r="AO50" s="218"/>
      <c r="AP50" s="219">
        <v>9503.4573</v>
      </c>
      <c r="AQ50" s="220">
        <v>0</v>
      </c>
      <c r="AR50" s="218"/>
      <c r="AS50" s="219">
        <v>9503.4573</v>
      </c>
      <c r="AT50" s="220">
        <v>0</v>
      </c>
      <c r="AU50" s="236">
        <v>2</v>
      </c>
      <c r="AV50" s="228">
        <v>6633.9120000000003</v>
      </c>
      <c r="AW50" s="220">
        <v>13267.824000000001</v>
      </c>
      <c r="AX50" s="218"/>
      <c r="AY50" s="219">
        <v>9503.4573</v>
      </c>
      <c r="AZ50" s="220">
        <v>0</v>
      </c>
      <c r="BA50" s="218"/>
      <c r="BB50" s="219">
        <v>9503.4573</v>
      </c>
      <c r="BC50" s="220">
        <v>0</v>
      </c>
      <c r="BD50" s="218">
        <v>2</v>
      </c>
      <c r="BE50" s="219">
        <v>9503.4573</v>
      </c>
      <c r="BF50" s="220">
        <v>19006.9146</v>
      </c>
      <c r="BG50" s="218"/>
      <c r="BH50" s="219">
        <v>9503.4573</v>
      </c>
      <c r="BI50" s="220">
        <v>0</v>
      </c>
      <c r="BJ50" s="218">
        <v>10</v>
      </c>
      <c r="BK50" s="219">
        <v>9503.4573</v>
      </c>
      <c r="BL50" s="220">
        <v>95034.573000000004</v>
      </c>
      <c r="BM50" s="218"/>
      <c r="BN50" s="219">
        <v>9503.4573</v>
      </c>
      <c r="BO50" s="220">
        <v>0</v>
      </c>
      <c r="BP50" s="218">
        <v>6</v>
      </c>
      <c r="BQ50" s="219">
        <v>9503.4573</v>
      </c>
      <c r="BR50" s="220">
        <v>57020.743799999997</v>
      </c>
      <c r="BS50" s="218">
        <v>4</v>
      </c>
      <c r="BT50" s="219">
        <v>9503.4573</v>
      </c>
      <c r="BU50" s="220">
        <v>38013.8292</v>
      </c>
      <c r="BV50" s="218">
        <v>4</v>
      </c>
      <c r="BW50" s="219">
        <v>9503.4573</v>
      </c>
      <c r="BX50" s="220">
        <v>38013.8292</v>
      </c>
      <c r="BY50" s="218"/>
      <c r="BZ50" s="219">
        <v>9503.4573</v>
      </c>
      <c r="CA50" s="220">
        <v>0</v>
      </c>
      <c r="CB50" s="218">
        <v>2</v>
      </c>
      <c r="CC50" s="219">
        <v>9503.4573</v>
      </c>
      <c r="CD50" s="220">
        <v>19006.9146</v>
      </c>
      <c r="CE50" s="223">
        <v>82</v>
      </c>
      <c r="CF50" s="218">
        <v>0</v>
      </c>
      <c r="CG50" s="216">
        <v>31</v>
      </c>
      <c r="CH50" s="228">
        <v>6633.9120000000003</v>
      </c>
      <c r="CI50" s="229">
        <v>205651.272</v>
      </c>
      <c r="CJ50" s="216">
        <v>51</v>
      </c>
      <c r="CK50" s="219">
        <v>9503.4573</v>
      </c>
      <c r="CL50" s="225">
        <v>484676.3223</v>
      </c>
      <c r="CM50" s="226">
        <v>690327.5943</v>
      </c>
      <c r="CN50" s="227">
        <v>690327.5943</v>
      </c>
    </row>
    <row r="51" spans="1:92" ht="16.5" x14ac:dyDescent="0.25">
      <c r="A51" s="214">
        <v>46</v>
      </c>
      <c r="B51" s="215">
        <v>100</v>
      </c>
      <c r="C51" s="216">
        <v>0</v>
      </c>
      <c r="D51" s="217" t="s">
        <v>80</v>
      </c>
      <c r="E51" s="216">
        <v>59</v>
      </c>
      <c r="F51" s="216">
        <v>-20</v>
      </c>
      <c r="G51" s="216">
        <v>39</v>
      </c>
      <c r="H51" s="218"/>
      <c r="I51" s="221">
        <v>4364.8029999999999</v>
      </c>
      <c r="J51" s="220">
        <v>0</v>
      </c>
      <c r="K51" s="218"/>
      <c r="L51" s="221">
        <v>4364.8029999999999</v>
      </c>
      <c r="M51" s="218"/>
      <c r="N51" s="218"/>
      <c r="O51" s="218"/>
      <c r="P51" s="218"/>
      <c r="Q51" s="218"/>
      <c r="R51" s="218"/>
      <c r="S51" s="218"/>
      <c r="T51" s="218"/>
      <c r="U51" s="218"/>
      <c r="V51" s="218"/>
      <c r="W51" s="218"/>
      <c r="X51" s="218"/>
      <c r="Y51" s="218"/>
      <c r="Z51" s="218"/>
      <c r="AA51" s="218"/>
      <c r="AB51" s="218"/>
      <c r="AC51" s="218"/>
      <c r="AD51" s="218"/>
      <c r="AE51" s="218"/>
      <c r="AF51" s="218"/>
      <c r="AG51" s="218"/>
      <c r="AH51" s="218"/>
      <c r="AI51" s="218"/>
      <c r="AJ51" s="218"/>
      <c r="AK51" s="218"/>
      <c r="AL51" s="218"/>
      <c r="AM51" s="218"/>
      <c r="AN51" s="218"/>
      <c r="AO51" s="218"/>
      <c r="AP51" s="218"/>
      <c r="AQ51" s="218"/>
      <c r="AR51" s="218"/>
      <c r="AS51" s="218"/>
      <c r="AT51" s="218"/>
      <c r="AU51" s="218"/>
      <c r="AV51" s="218"/>
      <c r="AW51" s="218"/>
      <c r="AX51" s="218"/>
      <c r="AY51" s="218"/>
      <c r="AZ51" s="218"/>
      <c r="BA51" s="218"/>
      <c r="BB51" s="218"/>
      <c r="BC51" s="218"/>
      <c r="BD51" s="218"/>
      <c r="BE51" s="218"/>
      <c r="BF51" s="218"/>
      <c r="BG51" s="218"/>
      <c r="BH51" s="218"/>
      <c r="BI51" s="218"/>
      <c r="BJ51" s="218"/>
      <c r="BK51" s="218"/>
      <c r="BL51" s="218"/>
      <c r="BM51" s="218"/>
      <c r="BN51" s="218"/>
      <c r="BO51" s="218"/>
      <c r="BP51" s="218"/>
      <c r="BQ51" s="218"/>
      <c r="BR51" s="218"/>
      <c r="BS51" s="218"/>
      <c r="BT51" s="218"/>
      <c r="BU51" s="218"/>
      <c r="BV51" s="218"/>
      <c r="BW51" s="218"/>
      <c r="BX51" s="218"/>
      <c r="BY51" s="218"/>
      <c r="BZ51" s="218"/>
      <c r="CA51" s="218"/>
      <c r="CB51" s="218"/>
      <c r="CC51" s="218"/>
      <c r="CD51" s="218"/>
      <c r="CE51" s="223">
        <v>0</v>
      </c>
      <c r="CF51" s="218">
        <v>-39</v>
      </c>
      <c r="CG51" s="216">
        <v>39</v>
      </c>
      <c r="CH51" s="228">
        <v>4364.8029999999999</v>
      </c>
      <c r="CI51" s="229">
        <v>170227.31699999998</v>
      </c>
      <c r="CJ51" s="216">
        <v>0</v>
      </c>
      <c r="CK51" s="219">
        <v>8408.1051000000007</v>
      </c>
      <c r="CL51" s="225">
        <v>0</v>
      </c>
      <c r="CM51" s="226">
        <v>0</v>
      </c>
    </row>
    <row r="52" spans="1:92" ht="16.5" x14ac:dyDescent="0.25">
      <c r="A52" s="214">
        <v>47</v>
      </c>
      <c r="B52" s="215">
        <v>102</v>
      </c>
      <c r="C52" s="216">
        <v>7.75</v>
      </c>
      <c r="D52" s="217" t="s">
        <v>81</v>
      </c>
      <c r="E52" s="216">
        <v>25</v>
      </c>
      <c r="F52" s="216">
        <v>14</v>
      </c>
      <c r="G52" s="216">
        <v>39</v>
      </c>
      <c r="H52" s="236">
        <v>20</v>
      </c>
      <c r="I52" s="228">
        <v>3811.9770000000003</v>
      </c>
      <c r="J52" s="220">
        <v>76239.540000000008</v>
      </c>
      <c r="K52" s="236">
        <v>10</v>
      </c>
      <c r="L52" s="228">
        <v>3811.9770000000003</v>
      </c>
      <c r="M52" s="220">
        <v>38119.770000000004</v>
      </c>
      <c r="N52" s="218"/>
      <c r="O52" s="219">
        <v>5422.8446999999996</v>
      </c>
      <c r="P52" s="220">
        <v>0</v>
      </c>
      <c r="Q52" s="218"/>
      <c r="R52" s="219">
        <v>5422.8446999999996</v>
      </c>
      <c r="S52" s="220">
        <v>0</v>
      </c>
      <c r="T52" s="218"/>
      <c r="U52" s="219">
        <v>5422.8446999999996</v>
      </c>
      <c r="V52" s="220">
        <v>0</v>
      </c>
      <c r="W52" s="218"/>
      <c r="X52" s="219">
        <v>5422.8446999999996</v>
      </c>
      <c r="Y52" s="220">
        <v>0</v>
      </c>
      <c r="Z52" s="218"/>
      <c r="AA52" s="219">
        <v>5422.8446999999996</v>
      </c>
      <c r="AB52" s="220">
        <v>0</v>
      </c>
      <c r="AC52" s="218"/>
      <c r="AD52" s="219">
        <v>5422.8446999999996</v>
      </c>
      <c r="AE52" s="220">
        <v>0</v>
      </c>
      <c r="AF52" s="218"/>
      <c r="AG52" s="219">
        <v>5422.8446999999996</v>
      </c>
      <c r="AH52" s="220">
        <v>0</v>
      </c>
      <c r="AI52" s="218">
        <v>2</v>
      </c>
      <c r="AJ52" s="219">
        <v>5422.8446999999996</v>
      </c>
      <c r="AK52" s="220">
        <v>10845.689399999999</v>
      </c>
      <c r="AL52" s="236">
        <v>1</v>
      </c>
      <c r="AM52" s="228">
        <v>3811.9770000000003</v>
      </c>
      <c r="AN52" s="220">
        <v>3811.9770000000003</v>
      </c>
      <c r="AO52" s="218"/>
      <c r="AP52" s="219">
        <v>5422.8446999999996</v>
      </c>
      <c r="AQ52" s="220">
        <v>0</v>
      </c>
      <c r="AR52" s="218"/>
      <c r="AS52" s="219">
        <v>5422.8446999999996</v>
      </c>
      <c r="AT52" s="220">
        <v>0</v>
      </c>
      <c r="AU52" s="218"/>
      <c r="AV52" s="219">
        <v>5422.8446999999996</v>
      </c>
      <c r="AW52" s="220">
        <v>0</v>
      </c>
      <c r="AX52" s="218"/>
      <c r="AY52" s="219">
        <v>5422.8446999999996</v>
      </c>
      <c r="AZ52" s="220">
        <v>0</v>
      </c>
      <c r="BA52" s="218"/>
      <c r="BB52" s="219">
        <v>5422.8446999999996</v>
      </c>
      <c r="BC52" s="220">
        <v>0</v>
      </c>
      <c r="BD52" s="218"/>
      <c r="BE52" s="219">
        <v>5422.8446999999996</v>
      </c>
      <c r="BF52" s="220">
        <v>0</v>
      </c>
      <c r="BG52" s="218"/>
      <c r="BH52" s="219">
        <v>5422.8446999999996</v>
      </c>
      <c r="BI52" s="220">
        <v>0</v>
      </c>
      <c r="BJ52" s="218"/>
      <c r="BK52" s="219">
        <v>5422.8446999999996</v>
      </c>
      <c r="BL52" s="220">
        <v>0</v>
      </c>
      <c r="BM52" s="218"/>
      <c r="BN52" s="219">
        <v>5422.8446999999996</v>
      </c>
      <c r="BO52" s="220">
        <v>0</v>
      </c>
      <c r="BP52" s="218">
        <v>2</v>
      </c>
      <c r="BQ52" s="219">
        <v>5422.8446999999996</v>
      </c>
      <c r="BR52" s="220">
        <v>10845.689399999999</v>
      </c>
      <c r="BS52" s="218"/>
      <c r="BT52" s="219">
        <v>5422.8446999999996</v>
      </c>
      <c r="BU52" s="220">
        <v>0</v>
      </c>
      <c r="BV52" s="218"/>
      <c r="BW52" s="219">
        <v>5422.8446999999996</v>
      </c>
      <c r="BX52" s="220">
        <v>0</v>
      </c>
      <c r="BY52" s="218"/>
      <c r="BZ52" s="219">
        <v>5422.8446999999996</v>
      </c>
      <c r="CA52" s="220">
        <v>0</v>
      </c>
      <c r="CB52" s="218">
        <v>4</v>
      </c>
      <c r="CC52" s="219">
        <v>5422.8446999999996</v>
      </c>
      <c r="CD52" s="220">
        <v>21691.378799999999</v>
      </c>
      <c r="CE52" s="223">
        <v>39</v>
      </c>
      <c r="CF52" s="218">
        <v>0</v>
      </c>
      <c r="CG52" s="216">
        <v>31</v>
      </c>
      <c r="CH52" s="228">
        <v>3811.9770000000003</v>
      </c>
      <c r="CI52" s="229">
        <v>118171.28700000001</v>
      </c>
      <c r="CJ52" s="216">
        <v>8</v>
      </c>
      <c r="CK52" s="219">
        <v>5422.8446999999996</v>
      </c>
      <c r="CL52" s="225">
        <v>43382.757599999997</v>
      </c>
      <c r="CM52" s="226">
        <v>161554.04460000002</v>
      </c>
      <c r="CN52" s="227">
        <v>161554.04460000002</v>
      </c>
    </row>
    <row r="53" spans="1:92" ht="16.5" x14ac:dyDescent="0.25">
      <c r="A53" s="214">
        <v>48</v>
      </c>
      <c r="B53" s="215">
        <v>103</v>
      </c>
      <c r="C53" s="216">
        <v>0</v>
      </c>
      <c r="D53" s="217" t="s">
        <v>82</v>
      </c>
      <c r="E53" s="216">
        <v>56</v>
      </c>
      <c r="F53" s="216">
        <v>-49</v>
      </c>
      <c r="G53" s="216">
        <v>7</v>
      </c>
      <c r="H53" s="218"/>
      <c r="I53" s="221">
        <v>18022.547999999999</v>
      </c>
      <c r="J53" s="220">
        <v>0</v>
      </c>
      <c r="K53" s="218"/>
      <c r="L53" s="221">
        <v>18022.547999999999</v>
      </c>
      <c r="M53" s="218"/>
      <c r="N53" s="218"/>
      <c r="O53" s="218"/>
      <c r="P53" s="218"/>
      <c r="Q53" s="218"/>
      <c r="R53" s="218"/>
      <c r="S53" s="218"/>
      <c r="T53" s="218"/>
      <c r="U53" s="218"/>
      <c r="V53" s="218"/>
      <c r="W53" s="218"/>
      <c r="X53" s="218"/>
      <c r="Y53" s="218"/>
      <c r="Z53" s="218"/>
      <c r="AA53" s="218"/>
      <c r="AB53" s="218"/>
      <c r="AC53" s="218"/>
      <c r="AD53" s="218"/>
      <c r="AE53" s="218"/>
      <c r="AF53" s="218"/>
      <c r="AG53" s="218"/>
      <c r="AH53" s="218"/>
      <c r="AI53" s="218"/>
      <c r="AJ53" s="218"/>
      <c r="AK53" s="218"/>
      <c r="AL53" s="218"/>
      <c r="AM53" s="218"/>
      <c r="AN53" s="218"/>
      <c r="AO53" s="218"/>
      <c r="AP53" s="218"/>
      <c r="AQ53" s="218"/>
      <c r="AR53" s="218"/>
      <c r="AS53" s="218"/>
      <c r="AT53" s="218"/>
      <c r="AU53" s="218"/>
      <c r="AV53" s="218"/>
      <c r="AW53" s="218"/>
      <c r="AX53" s="218"/>
      <c r="AY53" s="218"/>
      <c r="AZ53" s="218"/>
      <c r="BA53" s="218"/>
      <c r="BB53" s="218"/>
      <c r="BC53" s="218"/>
      <c r="BD53" s="218"/>
      <c r="BE53" s="218"/>
      <c r="BF53" s="218"/>
      <c r="BG53" s="218"/>
      <c r="BH53" s="218"/>
      <c r="BI53" s="218"/>
      <c r="BJ53" s="218"/>
      <c r="BK53" s="218"/>
      <c r="BL53" s="218"/>
      <c r="BM53" s="218"/>
      <c r="BN53" s="218"/>
      <c r="BO53" s="218"/>
      <c r="BP53" s="218"/>
      <c r="BQ53" s="218"/>
      <c r="BR53" s="218"/>
      <c r="BS53" s="218"/>
      <c r="BT53" s="218"/>
      <c r="BU53" s="218"/>
      <c r="BV53" s="218"/>
      <c r="BW53" s="218"/>
      <c r="BX53" s="218"/>
      <c r="BY53" s="218"/>
      <c r="BZ53" s="218"/>
      <c r="CA53" s="218"/>
      <c r="CB53" s="218"/>
      <c r="CC53" s="218"/>
      <c r="CD53" s="218"/>
      <c r="CE53" s="223">
        <v>0</v>
      </c>
      <c r="CF53" s="218">
        <v>-7</v>
      </c>
      <c r="CG53" s="216">
        <v>7</v>
      </c>
      <c r="CH53" s="228">
        <v>18022.547999999999</v>
      </c>
      <c r="CI53" s="229">
        <v>126157.836</v>
      </c>
      <c r="CJ53" s="216">
        <v>0</v>
      </c>
      <c r="CK53" s="219">
        <v>16220.293199999998</v>
      </c>
      <c r="CL53" s="225">
        <v>0</v>
      </c>
      <c r="CM53" s="226">
        <v>0</v>
      </c>
    </row>
    <row r="54" spans="1:92" ht="16.5" x14ac:dyDescent="0.25">
      <c r="A54" s="214">
        <v>49</v>
      </c>
      <c r="B54" s="215">
        <v>104</v>
      </c>
      <c r="C54" s="216">
        <v>0</v>
      </c>
      <c r="D54" s="217" t="s">
        <v>83</v>
      </c>
      <c r="E54" s="216">
        <v>65</v>
      </c>
      <c r="F54" s="216">
        <v>-56</v>
      </c>
      <c r="G54" s="216">
        <v>9</v>
      </c>
      <c r="H54" s="218"/>
      <c r="I54" s="221">
        <v>18022.547999999999</v>
      </c>
      <c r="J54" s="220">
        <v>0</v>
      </c>
      <c r="K54" s="218"/>
      <c r="L54" s="221">
        <v>18022.547999999999</v>
      </c>
      <c r="M54" s="218"/>
      <c r="N54" s="218"/>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c r="AL54" s="218"/>
      <c r="AM54" s="218"/>
      <c r="AN54" s="218"/>
      <c r="AO54" s="218"/>
      <c r="AP54" s="218"/>
      <c r="AQ54" s="218"/>
      <c r="AR54" s="218"/>
      <c r="AS54" s="218"/>
      <c r="AT54" s="218"/>
      <c r="AU54" s="218"/>
      <c r="AV54" s="218"/>
      <c r="AW54" s="218"/>
      <c r="AX54" s="218"/>
      <c r="AY54" s="218"/>
      <c r="AZ54" s="218"/>
      <c r="BA54" s="218"/>
      <c r="BB54" s="218"/>
      <c r="BC54" s="218"/>
      <c r="BD54" s="218"/>
      <c r="BE54" s="218"/>
      <c r="BF54" s="218"/>
      <c r="BG54" s="218"/>
      <c r="BH54" s="218"/>
      <c r="BI54" s="218"/>
      <c r="BJ54" s="218"/>
      <c r="BK54" s="218"/>
      <c r="BL54" s="218"/>
      <c r="BM54" s="218"/>
      <c r="BN54" s="218"/>
      <c r="BO54" s="218"/>
      <c r="BP54" s="218"/>
      <c r="BQ54" s="218"/>
      <c r="BR54" s="218"/>
      <c r="BS54" s="218"/>
      <c r="BT54" s="218"/>
      <c r="BU54" s="218"/>
      <c r="BV54" s="218"/>
      <c r="BW54" s="218"/>
      <c r="BX54" s="218"/>
      <c r="BY54" s="218"/>
      <c r="BZ54" s="218"/>
      <c r="CA54" s="218"/>
      <c r="CB54" s="218"/>
      <c r="CC54" s="218"/>
      <c r="CD54" s="218"/>
      <c r="CE54" s="223">
        <v>0</v>
      </c>
      <c r="CF54" s="218">
        <v>-9</v>
      </c>
      <c r="CG54" s="216">
        <v>9</v>
      </c>
      <c r="CH54" s="228">
        <v>18022.547999999999</v>
      </c>
      <c r="CI54" s="229">
        <v>162202.932</v>
      </c>
      <c r="CJ54" s="216">
        <v>0</v>
      </c>
      <c r="CK54" s="219">
        <v>16220.293199999998</v>
      </c>
      <c r="CL54" s="225">
        <v>0</v>
      </c>
      <c r="CM54" s="226">
        <v>0</v>
      </c>
    </row>
    <row r="55" spans="1:92" ht="16.5" x14ac:dyDescent="0.25">
      <c r="A55" s="214">
        <v>50</v>
      </c>
      <c r="B55" s="215">
        <v>105</v>
      </c>
      <c r="C55" s="216">
        <v>0</v>
      </c>
      <c r="D55" s="217" t="s">
        <v>84</v>
      </c>
      <c r="E55" s="216">
        <v>25</v>
      </c>
      <c r="F55" s="216">
        <v>-20</v>
      </c>
      <c r="G55" s="216">
        <v>5</v>
      </c>
      <c r="H55" s="218"/>
      <c r="I55" s="221">
        <v>27641.3</v>
      </c>
      <c r="J55" s="220">
        <v>0</v>
      </c>
      <c r="K55" s="218"/>
      <c r="L55" s="221">
        <v>27641.3</v>
      </c>
      <c r="M55" s="218"/>
      <c r="N55" s="218"/>
      <c r="O55" s="218"/>
      <c r="P55" s="218"/>
      <c r="Q55" s="218"/>
      <c r="R55" s="218"/>
      <c r="S55" s="218"/>
      <c r="T55" s="218"/>
      <c r="U55" s="218"/>
      <c r="V55" s="218"/>
      <c r="W55" s="218"/>
      <c r="X55" s="218"/>
      <c r="Y55" s="218"/>
      <c r="Z55" s="218"/>
      <c r="AA55" s="218"/>
      <c r="AB55" s="218"/>
      <c r="AC55" s="218"/>
      <c r="AD55" s="218"/>
      <c r="AE55" s="218"/>
      <c r="AF55" s="218"/>
      <c r="AG55" s="218"/>
      <c r="AH55" s="218"/>
      <c r="AI55" s="218"/>
      <c r="AJ55" s="218"/>
      <c r="AK55" s="218"/>
      <c r="AL55" s="218"/>
      <c r="AM55" s="218"/>
      <c r="AN55" s="218"/>
      <c r="AO55" s="218"/>
      <c r="AP55" s="218"/>
      <c r="AQ55" s="218"/>
      <c r="AR55" s="218"/>
      <c r="AS55" s="218"/>
      <c r="AT55" s="218"/>
      <c r="AU55" s="218"/>
      <c r="AV55" s="218"/>
      <c r="AW55" s="218"/>
      <c r="AX55" s="218"/>
      <c r="AY55" s="218"/>
      <c r="AZ55" s="218"/>
      <c r="BA55" s="218"/>
      <c r="BB55" s="218"/>
      <c r="BC55" s="218"/>
      <c r="BD55" s="218"/>
      <c r="BE55" s="218"/>
      <c r="BF55" s="218"/>
      <c r="BG55" s="218"/>
      <c r="BH55" s="218"/>
      <c r="BI55" s="218"/>
      <c r="BJ55" s="218"/>
      <c r="BK55" s="218"/>
      <c r="BL55" s="218"/>
      <c r="BM55" s="218"/>
      <c r="BN55" s="218"/>
      <c r="BO55" s="218"/>
      <c r="BP55" s="218"/>
      <c r="BQ55" s="218"/>
      <c r="BR55" s="218"/>
      <c r="BS55" s="218"/>
      <c r="BT55" s="218"/>
      <c r="BU55" s="218"/>
      <c r="BV55" s="218"/>
      <c r="BW55" s="218"/>
      <c r="BX55" s="218"/>
      <c r="BY55" s="218"/>
      <c r="BZ55" s="218"/>
      <c r="CA55" s="218"/>
      <c r="CB55" s="218"/>
      <c r="CC55" s="218"/>
      <c r="CD55" s="218"/>
      <c r="CE55" s="223">
        <v>0</v>
      </c>
      <c r="CF55" s="218">
        <v>-5</v>
      </c>
      <c r="CG55" s="216">
        <v>5</v>
      </c>
      <c r="CH55" s="228">
        <v>27641.3</v>
      </c>
      <c r="CI55" s="229">
        <v>138206.5</v>
      </c>
      <c r="CJ55" s="216">
        <v>0</v>
      </c>
      <c r="CK55" s="219">
        <v>27265.567500000001</v>
      </c>
      <c r="CL55" s="225">
        <v>0</v>
      </c>
      <c r="CM55" s="226">
        <v>0</v>
      </c>
    </row>
    <row r="56" spans="1:92" ht="16.5" x14ac:dyDescent="0.25">
      <c r="A56" s="214">
        <v>51</v>
      </c>
      <c r="B56" s="215">
        <v>106</v>
      </c>
      <c r="C56" s="216">
        <v>0</v>
      </c>
      <c r="D56" s="217" t="s">
        <v>85</v>
      </c>
      <c r="E56" s="216">
        <v>25</v>
      </c>
      <c r="F56" s="216">
        <v>-18</v>
      </c>
      <c r="G56" s="216">
        <v>7</v>
      </c>
      <c r="H56" s="218"/>
      <c r="I56" s="221">
        <v>0</v>
      </c>
      <c r="J56" s="220">
        <v>0</v>
      </c>
      <c r="K56" s="218"/>
      <c r="L56" s="221">
        <v>0</v>
      </c>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8"/>
      <c r="AY56" s="218"/>
      <c r="AZ56" s="218"/>
      <c r="BA56" s="218"/>
      <c r="BB56" s="218"/>
      <c r="BC56" s="218"/>
      <c r="BD56" s="218"/>
      <c r="BE56" s="218"/>
      <c r="BF56" s="218"/>
      <c r="BG56" s="218"/>
      <c r="BH56" s="218"/>
      <c r="BI56" s="218"/>
      <c r="BJ56" s="218"/>
      <c r="BK56" s="218"/>
      <c r="BL56" s="218"/>
      <c r="BM56" s="218"/>
      <c r="BN56" s="218"/>
      <c r="BO56" s="218"/>
      <c r="BP56" s="218"/>
      <c r="BQ56" s="218"/>
      <c r="BR56" s="218"/>
      <c r="BS56" s="218"/>
      <c r="BT56" s="218"/>
      <c r="BU56" s="218"/>
      <c r="BV56" s="218"/>
      <c r="BW56" s="218"/>
      <c r="BX56" s="218"/>
      <c r="BY56" s="218"/>
      <c r="BZ56" s="218"/>
      <c r="CA56" s="218"/>
      <c r="CB56" s="218"/>
      <c r="CC56" s="218"/>
      <c r="CD56" s="218"/>
      <c r="CE56" s="223">
        <v>0</v>
      </c>
      <c r="CF56" s="218">
        <v>-7</v>
      </c>
      <c r="CG56" s="216">
        <v>7</v>
      </c>
      <c r="CH56" s="228">
        <v>0</v>
      </c>
      <c r="CI56" s="229">
        <v>0</v>
      </c>
      <c r="CJ56" s="216">
        <v>0</v>
      </c>
      <c r="CK56" s="219">
        <v>27265.567500000001</v>
      </c>
      <c r="CL56" s="225">
        <v>0</v>
      </c>
      <c r="CM56" s="226">
        <v>0</v>
      </c>
    </row>
    <row r="57" spans="1:92" ht="16.5" x14ac:dyDescent="0.25">
      <c r="A57" s="214">
        <v>52</v>
      </c>
      <c r="B57" s="215">
        <v>108</v>
      </c>
      <c r="C57" s="216">
        <v>0</v>
      </c>
      <c r="D57" s="217" t="s">
        <v>131</v>
      </c>
      <c r="E57" s="216">
        <v>20</v>
      </c>
      <c r="F57" s="216">
        <v>-18</v>
      </c>
      <c r="G57" s="216">
        <v>2</v>
      </c>
      <c r="H57" s="218"/>
      <c r="I57" s="221">
        <v>38697.82</v>
      </c>
      <c r="J57" s="220">
        <v>0</v>
      </c>
      <c r="K57" s="218"/>
      <c r="L57" s="221">
        <v>38697.82</v>
      </c>
      <c r="M57" s="218"/>
      <c r="N57" s="218"/>
      <c r="O57" s="218"/>
      <c r="P57" s="218"/>
      <c r="Q57" s="218"/>
      <c r="R57" s="218"/>
      <c r="S57" s="218"/>
      <c r="T57" s="218"/>
      <c r="U57" s="218"/>
      <c r="V57" s="218"/>
      <c r="W57" s="218"/>
      <c r="X57" s="218"/>
      <c r="Y57" s="218"/>
      <c r="Z57" s="218"/>
      <c r="AA57" s="218"/>
      <c r="AB57" s="218"/>
      <c r="AC57" s="218"/>
      <c r="AD57" s="218"/>
      <c r="AE57" s="218"/>
      <c r="AF57" s="218"/>
      <c r="AG57" s="218"/>
      <c r="AH57" s="218"/>
      <c r="AI57" s="218"/>
      <c r="AJ57" s="218"/>
      <c r="AK57" s="218"/>
      <c r="AL57" s="218"/>
      <c r="AM57" s="218"/>
      <c r="AN57" s="218"/>
      <c r="AO57" s="218"/>
      <c r="AP57" s="218"/>
      <c r="AQ57" s="218"/>
      <c r="AR57" s="218"/>
      <c r="AS57" s="218"/>
      <c r="AT57" s="218"/>
      <c r="AU57" s="218"/>
      <c r="AV57" s="218"/>
      <c r="AW57" s="218"/>
      <c r="AX57" s="218"/>
      <c r="AY57" s="218"/>
      <c r="AZ57" s="218"/>
      <c r="BA57" s="218"/>
      <c r="BB57" s="218"/>
      <c r="BC57" s="218"/>
      <c r="BD57" s="218"/>
      <c r="BE57" s="218"/>
      <c r="BF57" s="218"/>
      <c r="BG57" s="218"/>
      <c r="BH57" s="218"/>
      <c r="BI57" s="218"/>
      <c r="BJ57" s="218"/>
      <c r="BK57" s="218"/>
      <c r="BL57" s="218"/>
      <c r="BM57" s="218"/>
      <c r="BN57" s="218"/>
      <c r="BO57" s="218"/>
      <c r="BP57" s="218"/>
      <c r="BQ57" s="218"/>
      <c r="BR57" s="218"/>
      <c r="BS57" s="218"/>
      <c r="BT57" s="218"/>
      <c r="BU57" s="218"/>
      <c r="BV57" s="218"/>
      <c r="BW57" s="218"/>
      <c r="BX57" s="218"/>
      <c r="BY57" s="218"/>
      <c r="BZ57" s="218"/>
      <c r="CA57" s="218"/>
      <c r="CB57" s="218"/>
      <c r="CC57" s="218"/>
      <c r="CD57" s="218"/>
      <c r="CE57" s="223">
        <v>0</v>
      </c>
      <c r="CF57" s="218">
        <v>-2</v>
      </c>
      <c r="CG57" s="216">
        <v>2</v>
      </c>
      <c r="CH57" s="228">
        <v>38697.82</v>
      </c>
      <c r="CI57" s="229">
        <v>77395.64</v>
      </c>
      <c r="CJ57" s="216">
        <v>0</v>
      </c>
      <c r="CK57" s="219">
        <v>79606.944000000003</v>
      </c>
      <c r="CL57" s="225">
        <v>0</v>
      </c>
      <c r="CM57" s="226">
        <v>0</v>
      </c>
    </row>
    <row r="58" spans="1:92" ht="16.5" x14ac:dyDescent="0.25">
      <c r="A58" s="214">
        <v>53</v>
      </c>
      <c r="B58" s="215">
        <v>109</v>
      </c>
      <c r="C58" s="216">
        <v>0</v>
      </c>
      <c r="D58" s="217" t="s">
        <v>132</v>
      </c>
      <c r="E58" s="216">
        <v>2</v>
      </c>
      <c r="F58" s="216">
        <v>0</v>
      </c>
      <c r="G58" s="216">
        <v>2</v>
      </c>
      <c r="H58" s="218"/>
      <c r="I58" s="221">
        <v>49754.340000000004</v>
      </c>
      <c r="J58" s="220">
        <v>0</v>
      </c>
      <c r="K58" s="218"/>
      <c r="L58" s="221">
        <v>49754.340000000004</v>
      </c>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8"/>
      <c r="AY58" s="218"/>
      <c r="AZ58" s="218"/>
      <c r="BA58" s="218"/>
      <c r="BB58" s="218"/>
      <c r="BC58" s="218"/>
      <c r="BD58" s="218"/>
      <c r="BE58" s="218"/>
      <c r="BF58" s="218"/>
      <c r="BG58" s="218"/>
      <c r="BH58" s="218"/>
      <c r="BI58" s="218"/>
      <c r="BJ58" s="218"/>
      <c r="BK58" s="218"/>
      <c r="BL58" s="218"/>
      <c r="BM58" s="218"/>
      <c r="BN58" s="218"/>
      <c r="BO58" s="218"/>
      <c r="BP58" s="218"/>
      <c r="BQ58" s="218"/>
      <c r="BR58" s="218"/>
      <c r="BS58" s="218"/>
      <c r="BT58" s="218"/>
      <c r="BU58" s="218"/>
      <c r="BV58" s="218"/>
      <c r="BW58" s="218"/>
      <c r="BX58" s="218"/>
      <c r="BY58" s="218"/>
      <c r="BZ58" s="218"/>
      <c r="CA58" s="218"/>
      <c r="CB58" s="218"/>
      <c r="CC58" s="218"/>
      <c r="CD58" s="218"/>
      <c r="CE58" s="223">
        <v>0</v>
      </c>
      <c r="CF58" s="218">
        <v>-2</v>
      </c>
      <c r="CG58" s="216">
        <v>2</v>
      </c>
      <c r="CH58" s="228">
        <v>49754.340000000004</v>
      </c>
      <c r="CI58" s="229">
        <v>99508.680000000008</v>
      </c>
      <c r="CJ58" s="216">
        <v>0</v>
      </c>
      <c r="CK58" s="219">
        <v>88761.364199999996</v>
      </c>
      <c r="CL58" s="225">
        <v>0</v>
      </c>
      <c r="CM58" s="226">
        <v>0</v>
      </c>
    </row>
    <row r="59" spans="1:92" ht="16.5" x14ac:dyDescent="0.25">
      <c r="A59" s="214">
        <v>54</v>
      </c>
      <c r="B59" s="215">
        <v>110</v>
      </c>
      <c r="C59" s="216">
        <v>367</v>
      </c>
      <c r="D59" s="217" t="s">
        <v>86</v>
      </c>
      <c r="E59" s="216">
        <v>96</v>
      </c>
      <c r="F59" s="216">
        <v>391</v>
      </c>
      <c r="G59" s="216">
        <v>487</v>
      </c>
      <c r="H59" s="236">
        <v>80</v>
      </c>
      <c r="I59" s="228">
        <v>470.84799999999996</v>
      </c>
      <c r="J59" s="220">
        <v>37667.839999999997</v>
      </c>
      <c r="K59" s="236">
        <v>25</v>
      </c>
      <c r="L59" s="228">
        <v>470.84799999999996</v>
      </c>
      <c r="M59" s="220">
        <v>11771.199999999999</v>
      </c>
      <c r="N59" s="236">
        <v>15</v>
      </c>
      <c r="O59" s="228">
        <v>470.84799999999996</v>
      </c>
      <c r="P59" s="220">
        <v>7062.7199999999993</v>
      </c>
      <c r="Q59" s="218"/>
      <c r="R59" s="219">
        <v>1442.4974999999999</v>
      </c>
      <c r="S59" s="220">
        <v>0</v>
      </c>
      <c r="T59" s="218">
        <v>25</v>
      </c>
      <c r="U59" s="219">
        <v>1442.4974999999999</v>
      </c>
      <c r="V59" s="220">
        <v>36062.4375</v>
      </c>
      <c r="W59" s="218">
        <v>8</v>
      </c>
      <c r="X59" s="219">
        <v>1442.4974999999999</v>
      </c>
      <c r="Y59" s="220">
        <v>11539.98</v>
      </c>
      <c r="Z59" s="218">
        <v>20</v>
      </c>
      <c r="AA59" s="219">
        <v>1442.4974999999999</v>
      </c>
      <c r="AB59" s="220">
        <v>28849.949999999997</v>
      </c>
      <c r="AC59" s="218"/>
      <c r="AD59" s="219">
        <v>1442.4974999999999</v>
      </c>
      <c r="AE59" s="220">
        <v>0</v>
      </c>
      <c r="AF59" s="218">
        <v>5</v>
      </c>
      <c r="AG59" s="219">
        <v>1442.4974999999999</v>
      </c>
      <c r="AH59" s="220">
        <v>7212.4874999999993</v>
      </c>
      <c r="AI59" s="218">
        <v>15</v>
      </c>
      <c r="AJ59" s="219">
        <v>1442.4974999999999</v>
      </c>
      <c r="AK59" s="220">
        <v>21637.462499999998</v>
      </c>
      <c r="AL59" s="218">
        <v>20</v>
      </c>
      <c r="AM59" s="219">
        <v>1442.4974999999999</v>
      </c>
      <c r="AN59" s="220">
        <v>28849.949999999997</v>
      </c>
      <c r="AO59" s="218">
        <v>20</v>
      </c>
      <c r="AP59" s="219">
        <v>1442.4974999999999</v>
      </c>
      <c r="AQ59" s="220">
        <v>28849.949999999997</v>
      </c>
      <c r="AR59" s="218">
        <v>10</v>
      </c>
      <c r="AS59" s="219">
        <v>1442.4974999999999</v>
      </c>
      <c r="AT59" s="220">
        <v>14424.974999999999</v>
      </c>
      <c r="AU59" s="218">
        <v>4</v>
      </c>
      <c r="AV59" s="219">
        <v>1442.4974999999999</v>
      </c>
      <c r="AW59" s="220">
        <v>5769.99</v>
      </c>
      <c r="AX59" s="218">
        <v>15</v>
      </c>
      <c r="AY59" s="219">
        <v>1442.4974999999999</v>
      </c>
      <c r="AZ59" s="220">
        <v>21637.462499999998</v>
      </c>
      <c r="BA59" s="218">
        <v>16</v>
      </c>
      <c r="BB59" s="219">
        <v>1442.4974999999999</v>
      </c>
      <c r="BC59" s="220">
        <v>23079.96</v>
      </c>
      <c r="BD59" s="218">
        <v>4</v>
      </c>
      <c r="BE59" s="219">
        <v>1442.4974999999999</v>
      </c>
      <c r="BF59" s="220">
        <v>5769.99</v>
      </c>
      <c r="BG59" s="218">
        <v>60</v>
      </c>
      <c r="BH59" s="219">
        <v>1442.4974999999999</v>
      </c>
      <c r="BI59" s="220">
        <v>86549.849999999991</v>
      </c>
      <c r="BJ59" s="218">
        <v>10</v>
      </c>
      <c r="BK59" s="219">
        <v>1442.4974999999999</v>
      </c>
      <c r="BL59" s="220">
        <v>14424.974999999999</v>
      </c>
      <c r="BM59" s="218">
        <v>15</v>
      </c>
      <c r="BN59" s="219">
        <v>1442.4974999999999</v>
      </c>
      <c r="BO59" s="220">
        <v>21637.462499999998</v>
      </c>
      <c r="BP59" s="218">
        <v>60</v>
      </c>
      <c r="BQ59" s="219">
        <v>1442.4974999999999</v>
      </c>
      <c r="BR59" s="220">
        <v>86549.849999999991</v>
      </c>
      <c r="BS59" s="218">
        <v>30</v>
      </c>
      <c r="BT59" s="219">
        <v>1442.4974999999999</v>
      </c>
      <c r="BU59" s="220">
        <v>43274.924999999996</v>
      </c>
      <c r="BV59" s="218">
        <v>10</v>
      </c>
      <c r="BW59" s="219">
        <v>1442.4974999999999</v>
      </c>
      <c r="BX59" s="220">
        <v>14424.974999999999</v>
      </c>
      <c r="BY59" s="218">
        <v>10</v>
      </c>
      <c r="BZ59" s="219">
        <v>1442.4974999999999</v>
      </c>
      <c r="CA59" s="220">
        <v>14424.974999999999</v>
      </c>
      <c r="CB59" s="218">
        <v>10</v>
      </c>
      <c r="CC59" s="219">
        <v>1442.4974999999999</v>
      </c>
      <c r="CD59" s="220">
        <v>14424.974999999999</v>
      </c>
      <c r="CE59" s="223">
        <v>487</v>
      </c>
      <c r="CF59" s="218">
        <v>0</v>
      </c>
      <c r="CG59" s="216">
        <v>120</v>
      </c>
      <c r="CH59" s="228">
        <v>470.84799999999996</v>
      </c>
      <c r="CI59" s="229">
        <v>56501.759999999995</v>
      </c>
      <c r="CJ59" s="216">
        <v>367</v>
      </c>
      <c r="CK59" s="219">
        <v>1442.4974999999999</v>
      </c>
      <c r="CL59" s="225">
        <v>529396.58250000002</v>
      </c>
      <c r="CM59" s="226">
        <v>585898.34250000003</v>
      </c>
      <c r="CN59" s="227">
        <v>585898.34250000003</v>
      </c>
    </row>
    <row r="60" spans="1:92" ht="16.5" x14ac:dyDescent="0.25">
      <c r="A60" s="214">
        <v>55</v>
      </c>
      <c r="B60" s="215">
        <v>118</v>
      </c>
      <c r="C60" s="216">
        <v>305</v>
      </c>
      <c r="D60" s="217" t="s">
        <v>87</v>
      </c>
      <c r="E60" s="216">
        <v>96</v>
      </c>
      <c r="F60" s="216">
        <v>329</v>
      </c>
      <c r="G60" s="216">
        <v>425</v>
      </c>
      <c r="H60" s="236">
        <v>100</v>
      </c>
      <c r="I60" s="228">
        <v>2455.136</v>
      </c>
      <c r="J60" s="220">
        <v>245513.60000000001</v>
      </c>
      <c r="K60" s="218">
        <v>40</v>
      </c>
      <c r="L60" s="219">
        <v>4129.7993999999999</v>
      </c>
      <c r="M60" s="220">
        <v>165191.976</v>
      </c>
      <c r="N60" s="218">
        <v>12</v>
      </c>
      <c r="O60" s="219">
        <v>4129.7993999999999</v>
      </c>
      <c r="P60" s="220">
        <v>49557.592799999999</v>
      </c>
      <c r="Q60" s="218"/>
      <c r="R60" s="219">
        <v>4129.7993999999999</v>
      </c>
      <c r="S60" s="220">
        <v>0</v>
      </c>
      <c r="T60" s="218">
        <v>25</v>
      </c>
      <c r="U60" s="219">
        <v>4129.7993999999999</v>
      </c>
      <c r="V60" s="220">
        <v>103244.985</v>
      </c>
      <c r="W60" s="236">
        <v>10</v>
      </c>
      <c r="X60" s="228">
        <v>2455.136</v>
      </c>
      <c r="Y60" s="220">
        <v>24551.360000000001</v>
      </c>
      <c r="Z60" s="218"/>
      <c r="AA60" s="219">
        <v>4129.7993999999999</v>
      </c>
      <c r="AB60" s="220">
        <v>0</v>
      </c>
      <c r="AC60" s="218"/>
      <c r="AD60" s="219">
        <v>4129.7993999999999</v>
      </c>
      <c r="AE60" s="220">
        <v>0</v>
      </c>
      <c r="AF60" s="236">
        <v>10</v>
      </c>
      <c r="AG60" s="228">
        <v>2455.136</v>
      </c>
      <c r="AH60" s="220">
        <v>24551.360000000001</v>
      </c>
      <c r="AI60" s="218">
        <v>5</v>
      </c>
      <c r="AJ60" s="219">
        <v>4129.7993999999999</v>
      </c>
      <c r="AK60" s="220">
        <v>20648.996999999999</v>
      </c>
      <c r="AL60" s="218">
        <v>15</v>
      </c>
      <c r="AM60" s="219">
        <v>4129.7993999999999</v>
      </c>
      <c r="AN60" s="220">
        <v>61946.990999999995</v>
      </c>
      <c r="AO60" s="218">
        <v>20</v>
      </c>
      <c r="AP60" s="219">
        <v>4129.7993999999999</v>
      </c>
      <c r="AQ60" s="220">
        <v>82595.987999999998</v>
      </c>
      <c r="AR60" s="218"/>
      <c r="AS60" s="219">
        <v>4129.7993999999999</v>
      </c>
      <c r="AT60" s="220">
        <v>0</v>
      </c>
      <c r="AU60" s="218">
        <v>4</v>
      </c>
      <c r="AV60" s="219">
        <v>4129.7993999999999</v>
      </c>
      <c r="AW60" s="220">
        <v>16519.1976</v>
      </c>
      <c r="AX60" s="218">
        <v>20</v>
      </c>
      <c r="AY60" s="219">
        <v>4129.7993999999999</v>
      </c>
      <c r="AZ60" s="220">
        <v>82595.987999999998</v>
      </c>
      <c r="BA60" s="218"/>
      <c r="BB60" s="219">
        <v>4129.7993999999999</v>
      </c>
      <c r="BC60" s="220">
        <v>0</v>
      </c>
      <c r="BD60" s="218">
        <v>6</v>
      </c>
      <c r="BE60" s="219">
        <v>4129.7993999999999</v>
      </c>
      <c r="BF60" s="220">
        <v>24778.796399999999</v>
      </c>
      <c r="BG60" s="218">
        <v>10</v>
      </c>
      <c r="BH60" s="219">
        <v>4129.7993999999999</v>
      </c>
      <c r="BI60" s="220">
        <v>41297.993999999999</v>
      </c>
      <c r="BJ60" s="218">
        <v>10</v>
      </c>
      <c r="BK60" s="219">
        <v>4129.7993999999999</v>
      </c>
      <c r="BL60" s="220">
        <v>41297.993999999999</v>
      </c>
      <c r="BM60" s="218">
        <v>15</v>
      </c>
      <c r="BN60" s="219">
        <v>4129.7993999999999</v>
      </c>
      <c r="BO60" s="220">
        <v>61946.990999999995</v>
      </c>
      <c r="BP60" s="218">
        <v>60</v>
      </c>
      <c r="BQ60" s="219">
        <v>4129.7993999999999</v>
      </c>
      <c r="BR60" s="220">
        <v>247787.96399999998</v>
      </c>
      <c r="BS60" s="218">
        <v>35</v>
      </c>
      <c r="BT60" s="219">
        <v>4129.7993999999999</v>
      </c>
      <c r="BU60" s="220">
        <v>144542.97899999999</v>
      </c>
      <c r="BV60" s="218">
        <v>15</v>
      </c>
      <c r="BW60" s="219">
        <v>4129.7993999999999</v>
      </c>
      <c r="BX60" s="220">
        <v>61946.990999999995</v>
      </c>
      <c r="BY60" s="218">
        <v>5</v>
      </c>
      <c r="BZ60" s="219">
        <v>4129.7993999999999</v>
      </c>
      <c r="CA60" s="220">
        <v>20648.996999999999</v>
      </c>
      <c r="CB60" s="218">
        <v>8</v>
      </c>
      <c r="CC60" s="219">
        <v>4129.7993999999999</v>
      </c>
      <c r="CD60" s="220">
        <v>33038.395199999999</v>
      </c>
      <c r="CE60" s="223">
        <v>425</v>
      </c>
      <c r="CF60" s="218">
        <v>0</v>
      </c>
      <c r="CG60" s="216">
        <v>120</v>
      </c>
      <c r="CH60" s="228">
        <v>2455.136</v>
      </c>
      <c r="CI60" s="229">
        <v>294616.32000000001</v>
      </c>
      <c r="CJ60" s="216">
        <v>305</v>
      </c>
      <c r="CK60" s="219">
        <v>4129.7993999999999</v>
      </c>
      <c r="CL60" s="225">
        <v>1259588.817</v>
      </c>
      <c r="CM60" s="226">
        <v>1554205.1369999996</v>
      </c>
      <c r="CN60" s="227">
        <v>1554205.1370000001</v>
      </c>
    </row>
    <row r="61" spans="1:92" ht="16.5" x14ac:dyDescent="0.25">
      <c r="A61" s="214">
        <v>56</v>
      </c>
      <c r="B61" s="215">
        <v>119</v>
      </c>
      <c r="C61" s="216">
        <v>89</v>
      </c>
      <c r="D61" s="217" t="s">
        <v>133</v>
      </c>
      <c r="E61" s="216">
        <v>96</v>
      </c>
      <c r="F61" s="216">
        <v>113</v>
      </c>
      <c r="G61" s="216">
        <v>209</v>
      </c>
      <c r="H61" s="218">
        <v>100</v>
      </c>
      <c r="I61" s="228">
        <v>2821.9350000000004</v>
      </c>
      <c r="J61" s="220">
        <v>282193.50000000006</v>
      </c>
      <c r="K61" s="218">
        <v>40</v>
      </c>
      <c r="L61" s="219">
        <v>4259.3877000000002</v>
      </c>
      <c r="M61" s="220">
        <v>170375.508</v>
      </c>
      <c r="N61" s="218">
        <v>12</v>
      </c>
      <c r="O61" s="219">
        <v>4259.3877000000002</v>
      </c>
      <c r="P61" s="220">
        <v>51112.652400000006</v>
      </c>
      <c r="Q61" s="218"/>
      <c r="R61" s="219">
        <v>4259.3877000000002</v>
      </c>
      <c r="S61" s="220">
        <v>0</v>
      </c>
      <c r="T61" s="218">
        <v>25</v>
      </c>
      <c r="U61" s="219">
        <v>4259.3877000000002</v>
      </c>
      <c r="V61" s="220">
        <v>106484.6925</v>
      </c>
      <c r="W61" s="218"/>
      <c r="X61" s="219">
        <v>4259.3877000000002</v>
      </c>
      <c r="Y61" s="220">
        <v>0</v>
      </c>
      <c r="Z61" s="218"/>
      <c r="AA61" s="219">
        <v>4259.3877000000002</v>
      </c>
      <c r="AB61" s="220">
        <v>0</v>
      </c>
      <c r="AC61" s="218"/>
      <c r="AD61" s="219">
        <v>4259.3877000000002</v>
      </c>
      <c r="AE61" s="220">
        <v>0</v>
      </c>
      <c r="AF61" s="218">
        <v>3</v>
      </c>
      <c r="AG61" s="219">
        <v>4259.3877000000002</v>
      </c>
      <c r="AH61" s="220">
        <v>12778.163100000002</v>
      </c>
      <c r="AI61" s="218"/>
      <c r="AJ61" s="219">
        <v>4259.3877000000002</v>
      </c>
      <c r="AK61" s="220">
        <v>0</v>
      </c>
      <c r="AL61" s="218"/>
      <c r="AM61" s="219">
        <v>4259.3877000000002</v>
      </c>
      <c r="AN61" s="220">
        <v>0</v>
      </c>
      <c r="AO61" s="218"/>
      <c r="AP61" s="219">
        <v>4259.3877000000002</v>
      </c>
      <c r="AQ61" s="220">
        <v>0</v>
      </c>
      <c r="AR61" s="218"/>
      <c r="AS61" s="219">
        <v>4259.3877000000002</v>
      </c>
      <c r="AT61" s="220">
        <v>0</v>
      </c>
      <c r="AU61" s="218">
        <v>4</v>
      </c>
      <c r="AV61" s="219">
        <v>4259.3877000000002</v>
      </c>
      <c r="AW61" s="220">
        <v>17037.550800000001</v>
      </c>
      <c r="AX61" s="218"/>
      <c r="AY61" s="219">
        <v>4259.3877000000002</v>
      </c>
      <c r="AZ61" s="220">
        <v>0</v>
      </c>
      <c r="BA61" s="218"/>
      <c r="BB61" s="219">
        <v>4259.3877000000002</v>
      </c>
      <c r="BC61" s="220">
        <v>0</v>
      </c>
      <c r="BD61" s="218"/>
      <c r="BE61" s="219">
        <v>4259.3877000000002</v>
      </c>
      <c r="BF61" s="220">
        <v>0</v>
      </c>
      <c r="BG61" s="218">
        <v>10</v>
      </c>
      <c r="BH61" s="219">
        <v>4259.3877000000002</v>
      </c>
      <c r="BI61" s="220">
        <v>42593.877</v>
      </c>
      <c r="BJ61" s="218"/>
      <c r="BK61" s="219">
        <v>4259.3877000000002</v>
      </c>
      <c r="BL61" s="220">
        <v>0</v>
      </c>
      <c r="BM61" s="218">
        <v>15</v>
      </c>
      <c r="BN61" s="219">
        <v>4259.3877000000002</v>
      </c>
      <c r="BO61" s="220">
        <v>63890.815500000004</v>
      </c>
      <c r="BP61" s="218"/>
      <c r="BQ61" s="219">
        <v>4259.3877000000002</v>
      </c>
      <c r="BR61" s="220">
        <v>0</v>
      </c>
      <c r="BS61" s="218"/>
      <c r="BT61" s="219">
        <v>4259.3877000000002</v>
      </c>
      <c r="BU61" s="220">
        <v>0</v>
      </c>
      <c r="BV61" s="218"/>
      <c r="BW61" s="219">
        <v>4259.3877000000002</v>
      </c>
      <c r="BX61" s="220">
        <v>0</v>
      </c>
      <c r="BY61" s="218"/>
      <c r="BZ61" s="219">
        <v>4259.3877000000002</v>
      </c>
      <c r="CA61" s="220">
        <v>0</v>
      </c>
      <c r="CB61" s="218"/>
      <c r="CC61" s="219">
        <v>4259.3877000000002</v>
      </c>
      <c r="CD61" s="220">
        <v>0</v>
      </c>
      <c r="CE61" s="230">
        <v>209</v>
      </c>
      <c r="CF61" s="218">
        <v>0</v>
      </c>
      <c r="CG61" s="216">
        <v>100</v>
      </c>
      <c r="CH61" s="228">
        <v>2821.9350000000004</v>
      </c>
      <c r="CI61" s="229">
        <v>282193.50000000006</v>
      </c>
      <c r="CJ61" s="216">
        <v>109</v>
      </c>
      <c r="CK61" s="219">
        <v>4259.3877000000002</v>
      </c>
      <c r="CL61" s="231">
        <v>464273.25930000003</v>
      </c>
      <c r="CM61" s="233">
        <v>746466.75930000003</v>
      </c>
      <c r="CN61" s="227">
        <v>746466.75930000003</v>
      </c>
    </row>
    <row r="62" spans="1:92" ht="16.5" x14ac:dyDescent="0.25">
      <c r="A62" s="214">
        <v>57</v>
      </c>
      <c r="B62" s="215">
        <v>120</v>
      </c>
      <c r="C62" s="216">
        <v>211</v>
      </c>
      <c r="D62" s="217" t="s">
        <v>88</v>
      </c>
      <c r="E62" s="216">
        <v>96</v>
      </c>
      <c r="F62" s="216">
        <v>235</v>
      </c>
      <c r="G62" s="216">
        <v>331</v>
      </c>
      <c r="H62" s="234">
        <v>100</v>
      </c>
      <c r="I62" s="228">
        <v>2821.9350000000004</v>
      </c>
      <c r="J62" s="220">
        <v>282193.50000000006</v>
      </c>
      <c r="K62" s="218">
        <v>40</v>
      </c>
      <c r="L62" s="219">
        <v>4259.3877000000002</v>
      </c>
      <c r="M62" s="220">
        <v>170375.508</v>
      </c>
      <c r="N62" s="218">
        <v>15</v>
      </c>
      <c r="O62" s="219">
        <v>4259.3877000000002</v>
      </c>
      <c r="P62" s="220">
        <v>63890.815500000004</v>
      </c>
      <c r="Q62" s="218"/>
      <c r="R62" s="219">
        <v>4259.3877000000002</v>
      </c>
      <c r="S62" s="220">
        <v>0</v>
      </c>
      <c r="T62" s="218">
        <v>25</v>
      </c>
      <c r="U62" s="219">
        <v>4259.3877000000002</v>
      </c>
      <c r="V62" s="220">
        <v>106484.6925</v>
      </c>
      <c r="W62" s="234">
        <v>10</v>
      </c>
      <c r="X62" s="228">
        <v>2821.9350000000004</v>
      </c>
      <c r="Y62" s="220">
        <v>28219.350000000006</v>
      </c>
      <c r="Z62" s="218"/>
      <c r="AA62" s="219">
        <v>4259.3877000000002</v>
      </c>
      <c r="AB62" s="220">
        <v>0</v>
      </c>
      <c r="AC62" s="218"/>
      <c r="AD62" s="219">
        <v>4259.3877000000002</v>
      </c>
      <c r="AE62" s="220">
        <v>0</v>
      </c>
      <c r="AF62" s="234">
        <v>10</v>
      </c>
      <c r="AG62" s="228">
        <v>2821.9350000000004</v>
      </c>
      <c r="AH62" s="220">
        <v>28219.350000000006</v>
      </c>
      <c r="AI62" s="218">
        <v>5</v>
      </c>
      <c r="AJ62" s="219">
        <v>4259.3877000000002</v>
      </c>
      <c r="AK62" s="220">
        <v>21296.9385</v>
      </c>
      <c r="AL62" s="218">
        <v>15</v>
      </c>
      <c r="AM62" s="219">
        <v>4259.3877000000002</v>
      </c>
      <c r="AN62" s="220">
        <v>63890.815500000004</v>
      </c>
      <c r="AO62" s="218"/>
      <c r="AP62" s="219">
        <v>4259.3877000000002</v>
      </c>
      <c r="AQ62" s="220">
        <v>0</v>
      </c>
      <c r="AR62" s="218"/>
      <c r="AS62" s="219">
        <v>4259.3877000000002</v>
      </c>
      <c r="AT62" s="220">
        <v>0</v>
      </c>
      <c r="AU62" s="218">
        <v>1</v>
      </c>
      <c r="AV62" s="219">
        <v>4259.3877000000002</v>
      </c>
      <c r="AW62" s="220">
        <v>4259.3877000000002</v>
      </c>
      <c r="AX62" s="218">
        <v>15</v>
      </c>
      <c r="AY62" s="219">
        <v>4259.3877000000002</v>
      </c>
      <c r="AZ62" s="220">
        <v>63890.815500000004</v>
      </c>
      <c r="BA62" s="218"/>
      <c r="BB62" s="219">
        <v>4259.3877000000002</v>
      </c>
      <c r="BC62" s="220">
        <v>0</v>
      </c>
      <c r="BD62" s="218"/>
      <c r="BE62" s="219">
        <v>4259.3877000000002</v>
      </c>
      <c r="BF62" s="220">
        <v>0</v>
      </c>
      <c r="BG62" s="218">
        <v>10</v>
      </c>
      <c r="BH62" s="219">
        <v>4259.3877000000002</v>
      </c>
      <c r="BI62" s="220">
        <v>42593.877</v>
      </c>
      <c r="BJ62" s="218">
        <v>10</v>
      </c>
      <c r="BK62" s="219">
        <v>4259.3877000000002</v>
      </c>
      <c r="BL62" s="220">
        <v>42593.877</v>
      </c>
      <c r="BM62" s="218">
        <v>15</v>
      </c>
      <c r="BN62" s="219">
        <v>4259.3877000000002</v>
      </c>
      <c r="BO62" s="220">
        <v>63890.815500000004</v>
      </c>
      <c r="BP62" s="218">
        <v>60</v>
      </c>
      <c r="BQ62" s="219">
        <v>4259.3877000000002</v>
      </c>
      <c r="BR62" s="220">
        <v>255563.26200000002</v>
      </c>
      <c r="BS62" s="218"/>
      <c r="BT62" s="219">
        <v>4259.3877000000002</v>
      </c>
      <c r="BU62" s="220">
        <v>0</v>
      </c>
      <c r="BV62" s="218"/>
      <c r="BW62" s="219">
        <v>4259.3877000000002</v>
      </c>
      <c r="BX62" s="220">
        <v>0</v>
      </c>
      <c r="BY62" s="218"/>
      <c r="BZ62" s="219">
        <v>4259.3877000000002</v>
      </c>
      <c r="CA62" s="220">
        <v>0</v>
      </c>
      <c r="CB62" s="218"/>
      <c r="CC62" s="219">
        <v>4259.3877000000002</v>
      </c>
      <c r="CD62" s="220">
        <v>0</v>
      </c>
      <c r="CE62" s="223">
        <v>331</v>
      </c>
      <c r="CF62" s="218">
        <v>0</v>
      </c>
      <c r="CG62" s="216">
        <v>120</v>
      </c>
      <c r="CH62" s="228">
        <v>2821.9350000000004</v>
      </c>
      <c r="CI62" s="229">
        <v>338632.20000000007</v>
      </c>
      <c r="CJ62" s="216">
        <v>211</v>
      </c>
      <c r="CK62" s="219">
        <v>4259.3877000000002</v>
      </c>
      <c r="CL62" s="225">
        <v>898730.8047000001</v>
      </c>
      <c r="CM62" s="226">
        <v>1237363.0047000002</v>
      </c>
      <c r="CN62" s="227">
        <v>1237363.0047000002</v>
      </c>
    </row>
    <row r="63" spans="1:92" ht="16.5" x14ac:dyDescent="0.25">
      <c r="A63" s="214">
        <v>58</v>
      </c>
      <c r="B63" s="215">
        <v>122</v>
      </c>
      <c r="C63" s="216">
        <v>286</v>
      </c>
      <c r="D63" s="217" t="s">
        <v>89</v>
      </c>
      <c r="E63" s="216">
        <v>96</v>
      </c>
      <c r="F63" s="216">
        <v>310</v>
      </c>
      <c r="G63" s="216">
        <v>406</v>
      </c>
      <c r="H63" s="234">
        <v>100</v>
      </c>
      <c r="I63" s="228">
        <v>5223.4699999999993</v>
      </c>
      <c r="J63" s="220">
        <v>522346.99999999994</v>
      </c>
      <c r="K63" s="218">
        <v>40</v>
      </c>
      <c r="L63" s="219">
        <v>5920.3881000000001</v>
      </c>
      <c r="M63" s="220">
        <v>236815.524</v>
      </c>
      <c r="N63" s="218">
        <v>12</v>
      </c>
      <c r="O63" s="219">
        <v>5920.3881000000001</v>
      </c>
      <c r="P63" s="220">
        <v>71044.657200000001</v>
      </c>
      <c r="Q63" s="218"/>
      <c r="R63" s="219">
        <v>5920.3881000000001</v>
      </c>
      <c r="S63" s="220">
        <v>0</v>
      </c>
      <c r="T63" s="218">
        <v>25</v>
      </c>
      <c r="U63" s="219">
        <v>5920.3881000000001</v>
      </c>
      <c r="V63" s="220">
        <v>148009.70250000001</v>
      </c>
      <c r="W63" s="218">
        <v>5</v>
      </c>
      <c r="X63" s="219">
        <v>5920.3881000000001</v>
      </c>
      <c r="Y63" s="220">
        <v>29601.940500000001</v>
      </c>
      <c r="Z63" s="234">
        <v>20</v>
      </c>
      <c r="AA63" s="228">
        <v>5223.4699999999993</v>
      </c>
      <c r="AB63" s="220">
        <v>104469.4</v>
      </c>
      <c r="AC63" s="218"/>
      <c r="AD63" s="219">
        <v>5920.3881000000001</v>
      </c>
      <c r="AE63" s="220">
        <v>0</v>
      </c>
      <c r="AF63" s="218">
        <v>10</v>
      </c>
      <c r="AG63" s="219">
        <v>5920.3881000000001</v>
      </c>
      <c r="AH63" s="220">
        <v>59203.881000000001</v>
      </c>
      <c r="AI63" s="218">
        <v>21</v>
      </c>
      <c r="AJ63" s="219">
        <v>5920.3881000000001</v>
      </c>
      <c r="AK63" s="220">
        <v>124328.1501</v>
      </c>
      <c r="AL63" s="218">
        <v>15</v>
      </c>
      <c r="AM63" s="219">
        <v>5920.3881000000001</v>
      </c>
      <c r="AN63" s="220">
        <v>88805.821500000005</v>
      </c>
      <c r="AO63" s="218">
        <v>20</v>
      </c>
      <c r="AP63" s="219">
        <v>5920.3881000000001</v>
      </c>
      <c r="AQ63" s="220">
        <v>118407.762</v>
      </c>
      <c r="AR63" s="218"/>
      <c r="AS63" s="219">
        <v>5920.3881000000001</v>
      </c>
      <c r="AT63" s="220">
        <v>0</v>
      </c>
      <c r="AU63" s="218">
        <v>3</v>
      </c>
      <c r="AV63" s="219">
        <v>5920.3881000000001</v>
      </c>
      <c r="AW63" s="220">
        <v>17761.1643</v>
      </c>
      <c r="AX63" s="218"/>
      <c r="AY63" s="219">
        <v>5920.3881000000001</v>
      </c>
      <c r="AZ63" s="220">
        <v>0</v>
      </c>
      <c r="BA63" s="218"/>
      <c r="BB63" s="219">
        <v>5920.3881000000001</v>
      </c>
      <c r="BC63" s="220">
        <v>0</v>
      </c>
      <c r="BD63" s="218">
        <v>2</v>
      </c>
      <c r="BE63" s="219">
        <v>5920.3881000000001</v>
      </c>
      <c r="BF63" s="220">
        <v>11840.7762</v>
      </c>
      <c r="BG63" s="218">
        <v>60</v>
      </c>
      <c r="BH63" s="219">
        <v>5920.3881000000001</v>
      </c>
      <c r="BI63" s="220">
        <v>355223.28600000002</v>
      </c>
      <c r="BJ63" s="218">
        <v>10</v>
      </c>
      <c r="BK63" s="219">
        <v>5920.3881000000001</v>
      </c>
      <c r="BL63" s="220">
        <v>59203.881000000001</v>
      </c>
      <c r="BM63" s="218">
        <v>15</v>
      </c>
      <c r="BN63" s="219">
        <v>5920.3881000000001</v>
      </c>
      <c r="BO63" s="220">
        <v>88805.821500000005</v>
      </c>
      <c r="BP63" s="218">
        <v>10</v>
      </c>
      <c r="BQ63" s="219">
        <v>5920.3881000000001</v>
      </c>
      <c r="BR63" s="220">
        <v>59203.881000000001</v>
      </c>
      <c r="BS63" s="218">
        <v>30</v>
      </c>
      <c r="BT63" s="219">
        <v>5920.3881000000001</v>
      </c>
      <c r="BU63" s="220">
        <v>177611.64300000001</v>
      </c>
      <c r="BV63" s="218"/>
      <c r="BW63" s="219">
        <v>5920.3881000000001</v>
      </c>
      <c r="BX63" s="220">
        <v>0</v>
      </c>
      <c r="BY63" s="218"/>
      <c r="BZ63" s="219">
        <v>5920.3881000000001</v>
      </c>
      <c r="CA63" s="220">
        <v>0</v>
      </c>
      <c r="CB63" s="218">
        <v>8</v>
      </c>
      <c r="CC63" s="219">
        <v>5920.3881000000001</v>
      </c>
      <c r="CD63" s="220">
        <v>47363.104800000001</v>
      </c>
      <c r="CE63" s="223">
        <v>406</v>
      </c>
      <c r="CF63" s="218">
        <v>0</v>
      </c>
      <c r="CG63" s="216">
        <v>120</v>
      </c>
      <c r="CH63" s="228">
        <v>5223.4699999999993</v>
      </c>
      <c r="CI63" s="229">
        <v>626816.39999999991</v>
      </c>
      <c r="CJ63" s="216">
        <v>286</v>
      </c>
      <c r="CK63" s="219">
        <v>5920.3881000000001</v>
      </c>
      <c r="CL63" s="225">
        <v>1693230.9966</v>
      </c>
      <c r="CM63" s="226">
        <v>2320047.3966000006</v>
      </c>
      <c r="CN63" s="227">
        <v>2320047.3965999996</v>
      </c>
    </row>
    <row r="64" spans="1:92" ht="16.5" x14ac:dyDescent="0.25">
      <c r="A64" s="214">
        <v>59</v>
      </c>
      <c r="B64" s="215">
        <v>123</v>
      </c>
      <c r="C64" s="216">
        <v>108.75</v>
      </c>
      <c r="D64" s="217" t="s">
        <v>90</v>
      </c>
      <c r="E64" s="216">
        <v>97</v>
      </c>
      <c r="F64" s="216">
        <v>133</v>
      </c>
      <c r="G64" s="216">
        <v>230</v>
      </c>
      <c r="H64" s="234">
        <v>100</v>
      </c>
      <c r="I64" s="228">
        <v>5765.7860000000001</v>
      </c>
      <c r="J64" s="220">
        <v>576578.6</v>
      </c>
      <c r="K64" s="218">
        <v>40</v>
      </c>
      <c r="L64" s="219">
        <v>6169.1598000000004</v>
      </c>
      <c r="M64" s="220">
        <v>246766.39200000002</v>
      </c>
      <c r="N64" s="234">
        <v>12</v>
      </c>
      <c r="O64" s="228">
        <v>5765.7860000000001</v>
      </c>
      <c r="P64" s="220">
        <v>69189.432000000001</v>
      </c>
      <c r="Q64" s="218"/>
      <c r="R64" s="219">
        <v>6169.1598000000004</v>
      </c>
      <c r="S64" s="220">
        <v>0</v>
      </c>
      <c r="T64" s="218"/>
      <c r="U64" s="219">
        <v>6169.1598000000004</v>
      </c>
      <c r="V64" s="220">
        <v>0</v>
      </c>
      <c r="W64" s="218"/>
      <c r="X64" s="219">
        <v>6169.1598000000004</v>
      </c>
      <c r="Y64" s="220">
        <v>0</v>
      </c>
      <c r="Z64" s="218"/>
      <c r="AA64" s="219">
        <v>6169.1598000000004</v>
      </c>
      <c r="AB64" s="220">
        <v>0</v>
      </c>
      <c r="AC64" s="218"/>
      <c r="AD64" s="219">
        <v>6169.1598000000004</v>
      </c>
      <c r="AE64" s="220">
        <v>0</v>
      </c>
      <c r="AF64" s="218"/>
      <c r="AG64" s="219">
        <v>6169.1598000000004</v>
      </c>
      <c r="AH64" s="220">
        <v>0</v>
      </c>
      <c r="AI64" s="218"/>
      <c r="AJ64" s="219">
        <v>6169.1598000000004</v>
      </c>
      <c r="AK64" s="220">
        <v>0</v>
      </c>
      <c r="AL64" s="218"/>
      <c r="AM64" s="219">
        <v>6169.1598000000004</v>
      </c>
      <c r="AN64" s="220">
        <v>0</v>
      </c>
      <c r="AO64" s="218"/>
      <c r="AP64" s="219">
        <v>6169.1598000000004</v>
      </c>
      <c r="AQ64" s="220">
        <v>0</v>
      </c>
      <c r="AR64" s="218"/>
      <c r="AS64" s="219">
        <v>6169.1598000000004</v>
      </c>
      <c r="AT64" s="220">
        <v>0</v>
      </c>
      <c r="AU64" s="234">
        <v>3</v>
      </c>
      <c r="AV64" s="228">
        <v>5765.7860000000001</v>
      </c>
      <c r="AW64" s="220">
        <v>17297.358</v>
      </c>
      <c r="AX64" s="218"/>
      <c r="AY64" s="219">
        <v>6169.1598000000004</v>
      </c>
      <c r="AZ64" s="220">
        <v>0</v>
      </c>
      <c r="BA64" s="218"/>
      <c r="BB64" s="219">
        <v>6169.1598000000004</v>
      </c>
      <c r="BC64" s="220">
        <v>0</v>
      </c>
      <c r="BD64" s="218"/>
      <c r="BE64" s="219">
        <v>6169.1598000000004</v>
      </c>
      <c r="BF64" s="220">
        <v>0</v>
      </c>
      <c r="BG64" s="218">
        <v>60</v>
      </c>
      <c r="BH64" s="219">
        <v>6169.1598000000004</v>
      </c>
      <c r="BI64" s="220">
        <v>370149.58800000005</v>
      </c>
      <c r="BJ64" s="218"/>
      <c r="BK64" s="219">
        <v>6169.1598000000004</v>
      </c>
      <c r="BL64" s="220">
        <v>0</v>
      </c>
      <c r="BM64" s="234">
        <v>15</v>
      </c>
      <c r="BN64" s="228">
        <v>5765.7860000000001</v>
      </c>
      <c r="BO64" s="220">
        <v>86486.790000000008</v>
      </c>
      <c r="BP64" s="218"/>
      <c r="BQ64" s="219">
        <v>6169.1598000000004</v>
      </c>
      <c r="BR64" s="220">
        <v>0</v>
      </c>
      <c r="BS64" s="218"/>
      <c r="BT64" s="219">
        <v>6169.1598000000004</v>
      </c>
      <c r="BU64" s="220">
        <v>0</v>
      </c>
      <c r="BV64" s="218"/>
      <c r="BW64" s="219">
        <v>6169.1598000000004</v>
      </c>
      <c r="BX64" s="220">
        <v>0</v>
      </c>
      <c r="BY64" s="218"/>
      <c r="BZ64" s="219">
        <v>6169.1598000000004</v>
      </c>
      <c r="CA64" s="220">
        <v>0</v>
      </c>
      <c r="CB64" s="218"/>
      <c r="CC64" s="219">
        <v>6169.1598000000004</v>
      </c>
      <c r="CD64" s="220">
        <v>0</v>
      </c>
      <c r="CE64" s="223">
        <v>230</v>
      </c>
      <c r="CF64" s="218">
        <v>0</v>
      </c>
      <c r="CG64" s="216">
        <v>130</v>
      </c>
      <c r="CH64" s="228">
        <v>5765.7860000000001</v>
      </c>
      <c r="CI64" s="229">
        <v>749552.18</v>
      </c>
      <c r="CJ64" s="216">
        <v>100</v>
      </c>
      <c r="CK64" s="219">
        <v>6169.1598000000004</v>
      </c>
      <c r="CL64" s="225">
        <v>616915.98</v>
      </c>
      <c r="CM64" s="226">
        <v>1366468.1600000001</v>
      </c>
      <c r="CN64" s="227">
        <v>1366468.1600000001</v>
      </c>
    </row>
    <row r="65" spans="1:93" ht="16.5" x14ac:dyDescent="0.25">
      <c r="A65" s="214">
        <v>60</v>
      </c>
      <c r="B65" s="215">
        <v>124</v>
      </c>
      <c r="C65" s="216">
        <v>209</v>
      </c>
      <c r="D65" s="217" t="s">
        <v>91</v>
      </c>
      <c r="E65" s="216">
        <v>96</v>
      </c>
      <c r="F65" s="216">
        <v>233</v>
      </c>
      <c r="G65" s="216">
        <v>329</v>
      </c>
      <c r="H65" s="234">
        <v>100</v>
      </c>
      <c r="I65" s="228">
        <v>5765.7860000000001</v>
      </c>
      <c r="J65" s="220">
        <v>576578.6</v>
      </c>
      <c r="K65" s="218">
        <v>40</v>
      </c>
      <c r="L65" s="219">
        <v>6169.1598000000004</v>
      </c>
      <c r="M65" s="220">
        <v>246766.39200000002</v>
      </c>
      <c r="N65" s="218">
        <v>15</v>
      </c>
      <c r="O65" s="219">
        <v>6169.1598000000004</v>
      </c>
      <c r="P65" s="220">
        <v>92537.397000000012</v>
      </c>
      <c r="Q65" s="218"/>
      <c r="R65" s="219">
        <v>6169.1598000000004</v>
      </c>
      <c r="S65" s="220">
        <v>0</v>
      </c>
      <c r="T65" s="234">
        <v>20</v>
      </c>
      <c r="U65" s="228">
        <v>5765.7860000000001</v>
      </c>
      <c r="V65" s="220">
        <v>115315.72</v>
      </c>
      <c r="W65" s="218"/>
      <c r="X65" s="219">
        <v>6169.1598000000004</v>
      </c>
      <c r="Y65" s="220">
        <v>0</v>
      </c>
      <c r="Z65" s="218">
        <v>20</v>
      </c>
      <c r="AA65" s="219">
        <v>6169.1598000000004</v>
      </c>
      <c r="AB65" s="220">
        <v>123383.19600000001</v>
      </c>
      <c r="AC65" s="218"/>
      <c r="AD65" s="219">
        <v>6169.1598000000004</v>
      </c>
      <c r="AE65" s="220">
        <v>0</v>
      </c>
      <c r="AF65" s="218">
        <v>5</v>
      </c>
      <c r="AG65" s="219">
        <v>6169.1598000000004</v>
      </c>
      <c r="AH65" s="220">
        <v>30845.799000000003</v>
      </c>
      <c r="AI65" s="218"/>
      <c r="AJ65" s="219">
        <v>6169.1598000000004</v>
      </c>
      <c r="AK65" s="220">
        <v>0</v>
      </c>
      <c r="AL65" s="218">
        <v>15</v>
      </c>
      <c r="AM65" s="219">
        <v>6169.1598000000004</v>
      </c>
      <c r="AN65" s="220">
        <v>92537.397000000012</v>
      </c>
      <c r="AO65" s="218">
        <v>20</v>
      </c>
      <c r="AP65" s="219">
        <v>6169.1598000000004</v>
      </c>
      <c r="AQ65" s="220">
        <v>123383.19600000001</v>
      </c>
      <c r="AR65" s="218"/>
      <c r="AS65" s="219">
        <v>6169.1598000000004</v>
      </c>
      <c r="AT65" s="220">
        <v>0</v>
      </c>
      <c r="AU65" s="218">
        <v>1</v>
      </c>
      <c r="AV65" s="219">
        <v>6169.1598000000004</v>
      </c>
      <c r="AW65" s="220">
        <v>6169.1598000000004</v>
      </c>
      <c r="AX65" s="218"/>
      <c r="AY65" s="219">
        <v>6169.1598000000004</v>
      </c>
      <c r="AZ65" s="220">
        <v>0</v>
      </c>
      <c r="BA65" s="218"/>
      <c r="BB65" s="219">
        <v>6169.1598000000004</v>
      </c>
      <c r="BC65" s="220">
        <v>0</v>
      </c>
      <c r="BD65" s="218"/>
      <c r="BE65" s="219">
        <v>6169.1598000000004</v>
      </c>
      <c r="BF65" s="220">
        <v>0</v>
      </c>
      <c r="BG65" s="218">
        <v>60</v>
      </c>
      <c r="BH65" s="219">
        <v>6169.1598000000004</v>
      </c>
      <c r="BI65" s="220">
        <v>370149.58800000005</v>
      </c>
      <c r="BJ65" s="218"/>
      <c r="BK65" s="219">
        <v>6169.1598000000004</v>
      </c>
      <c r="BL65" s="220">
        <v>0</v>
      </c>
      <c r="BM65" s="218">
        <v>15</v>
      </c>
      <c r="BN65" s="219">
        <v>6169.1598000000004</v>
      </c>
      <c r="BO65" s="220">
        <v>92537.397000000012</v>
      </c>
      <c r="BP65" s="218">
        <v>10</v>
      </c>
      <c r="BQ65" s="219">
        <v>6169.1598000000004</v>
      </c>
      <c r="BR65" s="220">
        <v>61691.598000000005</v>
      </c>
      <c r="BS65" s="218"/>
      <c r="BT65" s="219">
        <v>6169.1598000000004</v>
      </c>
      <c r="BU65" s="220">
        <v>0</v>
      </c>
      <c r="BV65" s="218"/>
      <c r="BW65" s="219">
        <v>6169.1598000000004</v>
      </c>
      <c r="BX65" s="220">
        <v>0</v>
      </c>
      <c r="BY65" s="218"/>
      <c r="BZ65" s="219">
        <v>6169.1598000000004</v>
      </c>
      <c r="CA65" s="220">
        <v>0</v>
      </c>
      <c r="CB65" s="218">
        <v>8</v>
      </c>
      <c r="CC65" s="219">
        <v>6169.1598000000004</v>
      </c>
      <c r="CD65" s="220">
        <v>49353.278400000003</v>
      </c>
      <c r="CE65" s="223">
        <v>329</v>
      </c>
      <c r="CF65" s="218">
        <v>0</v>
      </c>
      <c r="CG65" s="216">
        <v>120</v>
      </c>
      <c r="CH65" s="228">
        <v>5765.7860000000001</v>
      </c>
      <c r="CI65" s="229">
        <v>691894.32000000007</v>
      </c>
      <c r="CJ65" s="216">
        <v>209</v>
      </c>
      <c r="CK65" s="219">
        <v>6169.1598000000004</v>
      </c>
      <c r="CL65" s="225">
        <v>1289354.3982000002</v>
      </c>
      <c r="CM65" s="226">
        <v>1981248.7182000005</v>
      </c>
      <c r="CN65" s="227">
        <v>1981248.7182000002</v>
      </c>
    </row>
    <row r="66" spans="1:93" ht="16.5" x14ac:dyDescent="0.25">
      <c r="A66" s="214">
        <v>61</v>
      </c>
      <c r="B66" s="215">
        <v>126</v>
      </c>
      <c r="C66" s="216">
        <v>2.5</v>
      </c>
      <c r="D66" s="217" t="s">
        <v>134</v>
      </c>
      <c r="E66" s="216">
        <v>26</v>
      </c>
      <c r="F66" s="216">
        <v>9</v>
      </c>
      <c r="G66" s="216">
        <v>35</v>
      </c>
      <c r="H66" s="218"/>
      <c r="I66" s="228">
        <v>3316.9560000000001</v>
      </c>
      <c r="J66" s="220">
        <v>0</v>
      </c>
      <c r="K66" s="218"/>
      <c r="L66" s="228">
        <v>3316.9560000000001</v>
      </c>
      <c r="M66" s="220">
        <v>0</v>
      </c>
      <c r="N66" s="218"/>
      <c r="O66" s="228">
        <v>3316.9560000000001</v>
      </c>
      <c r="P66" s="220">
        <v>0</v>
      </c>
      <c r="Q66" s="218"/>
      <c r="R66" s="228">
        <v>3316.9560000000001</v>
      </c>
      <c r="S66" s="220">
        <v>0</v>
      </c>
      <c r="T66" s="218"/>
      <c r="U66" s="228">
        <v>3316.9560000000001</v>
      </c>
      <c r="V66" s="220">
        <v>0</v>
      </c>
      <c r="W66" s="218"/>
      <c r="X66" s="228">
        <v>3316.9560000000001</v>
      </c>
      <c r="Y66" s="220">
        <v>0</v>
      </c>
      <c r="Z66" s="218"/>
      <c r="AA66" s="228">
        <v>3316.9560000000001</v>
      </c>
      <c r="AB66" s="220">
        <v>0</v>
      </c>
      <c r="AC66" s="218"/>
      <c r="AD66" s="228">
        <v>3316.9560000000001</v>
      </c>
      <c r="AE66" s="220">
        <v>0</v>
      </c>
      <c r="AF66" s="218"/>
      <c r="AG66" s="228">
        <v>3316.9560000000001</v>
      </c>
      <c r="AH66" s="220">
        <v>0</v>
      </c>
      <c r="AI66" s="218"/>
      <c r="AJ66" s="228">
        <v>3316.9560000000001</v>
      </c>
      <c r="AK66" s="220">
        <v>0</v>
      </c>
      <c r="AL66" s="218"/>
      <c r="AM66" s="228">
        <v>3316.9560000000001</v>
      </c>
      <c r="AN66" s="220">
        <v>0</v>
      </c>
      <c r="AO66" s="218">
        <v>4</v>
      </c>
      <c r="AP66" s="228">
        <v>3316.9560000000001</v>
      </c>
      <c r="AQ66" s="220">
        <v>13267.824000000001</v>
      </c>
      <c r="AR66" s="218"/>
      <c r="AS66" s="228">
        <v>3316.9560000000001</v>
      </c>
      <c r="AT66" s="220">
        <v>0</v>
      </c>
      <c r="AU66" s="218">
        <v>3</v>
      </c>
      <c r="AV66" s="228">
        <v>3316.9560000000001</v>
      </c>
      <c r="AW66" s="220">
        <v>9950.8680000000004</v>
      </c>
      <c r="AX66" s="218"/>
      <c r="AY66" s="228">
        <v>3316.9560000000001</v>
      </c>
      <c r="AZ66" s="220">
        <v>0</v>
      </c>
      <c r="BA66" s="218"/>
      <c r="BB66" s="228">
        <v>3316.9560000000001</v>
      </c>
      <c r="BC66" s="220">
        <v>0</v>
      </c>
      <c r="BD66" s="218"/>
      <c r="BE66" s="228">
        <v>3316.9560000000001</v>
      </c>
      <c r="BF66" s="220">
        <v>0</v>
      </c>
      <c r="BG66" s="218">
        <v>12</v>
      </c>
      <c r="BH66" s="228">
        <v>3316.9560000000001</v>
      </c>
      <c r="BI66" s="220">
        <v>39803.472000000002</v>
      </c>
      <c r="BJ66" s="218"/>
      <c r="BK66" s="228">
        <v>3316.9560000000001</v>
      </c>
      <c r="BL66" s="220">
        <v>0</v>
      </c>
      <c r="BM66" s="218">
        <v>4</v>
      </c>
      <c r="BN66" s="228">
        <v>3316.9560000000001</v>
      </c>
      <c r="BO66" s="220">
        <v>13267.824000000001</v>
      </c>
      <c r="BP66" s="218">
        <v>3</v>
      </c>
      <c r="BQ66" s="228">
        <v>3316.9560000000001</v>
      </c>
      <c r="BR66" s="220">
        <v>9950.8680000000004</v>
      </c>
      <c r="BS66" s="234">
        <v>3</v>
      </c>
      <c r="BT66" s="219">
        <v>4447.6217999999999</v>
      </c>
      <c r="BU66" s="218">
        <v>13342.865399999999</v>
      </c>
      <c r="BV66" s="218"/>
      <c r="BW66" s="228">
        <v>3316.9560000000001</v>
      </c>
      <c r="BX66" s="220">
        <v>0</v>
      </c>
      <c r="BY66" s="218"/>
      <c r="BZ66" s="228">
        <v>3316.9560000000001</v>
      </c>
      <c r="CA66" s="220">
        <v>0</v>
      </c>
      <c r="CB66" s="218">
        <v>6</v>
      </c>
      <c r="CC66" s="228">
        <v>3316.9560000000001</v>
      </c>
      <c r="CD66" s="220">
        <v>19901.736000000001</v>
      </c>
      <c r="CE66" s="223">
        <v>35</v>
      </c>
      <c r="CF66" s="218">
        <v>0</v>
      </c>
      <c r="CG66" s="216">
        <v>32</v>
      </c>
      <c r="CH66" s="228">
        <v>3316.9560000000001</v>
      </c>
      <c r="CI66" s="229">
        <v>106142.592</v>
      </c>
      <c r="CJ66" s="216">
        <v>3</v>
      </c>
      <c r="CK66" s="219">
        <v>4447.6217999999999</v>
      </c>
      <c r="CL66" s="225">
        <v>13342.865399999999</v>
      </c>
      <c r="CM66" s="226">
        <v>119485.45740000003</v>
      </c>
      <c r="CN66" s="227">
        <v>119485.4574</v>
      </c>
      <c r="CO66" s="227">
        <v>0</v>
      </c>
    </row>
    <row r="67" spans="1:93" ht="16.5" x14ac:dyDescent="0.25">
      <c r="A67" s="214">
        <v>62</v>
      </c>
      <c r="B67" s="215">
        <v>127</v>
      </c>
      <c r="C67" s="216">
        <v>0</v>
      </c>
      <c r="D67" s="217" t="s">
        <v>135</v>
      </c>
      <c r="E67" s="216">
        <v>30</v>
      </c>
      <c r="F67" s="216">
        <v>-3</v>
      </c>
      <c r="G67" s="216">
        <v>27</v>
      </c>
      <c r="H67" s="218"/>
      <c r="I67" s="221">
        <v>3316.9560000000001</v>
      </c>
      <c r="J67" s="220">
        <v>0</v>
      </c>
      <c r="K67" s="218"/>
      <c r="L67" s="221">
        <v>3316.9560000000001</v>
      </c>
      <c r="M67" s="218"/>
      <c r="N67" s="218"/>
      <c r="O67" s="218"/>
      <c r="P67" s="218"/>
      <c r="Q67" s="218"/>
      <c r="R67" s="218"/>
      <c r="S67" s="218"/>
      <c r="T67" s="218"/>
      <c r="U67" s="218"/>
      <c r="V67" s="218"/>
      <c r="W67" s="218"/>
      <c r="X67" s="218"/>
      <c r="Y67" s="218"/>
      <c r="Z67" s="218"/>
      <c r="AA67" s="218"/>
      <c r="AB67" s="218"/>
      <c r="AC67" s="218"/>
      <c r="AD67" s="218"/>
      <c r="AE67" s="218"/>
      <c r="AF67" s="218"/>
      <c r="AG67" s="218"/>
      <c r="AH67" s="218"/>
      <c r="AI67" s="218"/>
      <c r="AJ67" s="218"/>
      <c r="AK67" s="218"/>
      <c r="AL67" s="218"/>
      <c r="AM67" s="218"/>
      <c r="AN67" s="218"/>
      <c r="AO67" s="218"/>
      <c r="AP67" s="218"/>
      <c r="AQ67" s="218"/>
      <c r="AR67" s="218"/>
      <c r="AS67" s="218"/>
      <c r="AT67" s="218"/>
      <c r="AU67" s="218"/>
      <c r="AV67" s="218"/>
      <c r="AW67" s="218"/>
      <c r="AX67" s="218"/>
      <c r="AY67" s="218"/>
      <c r="AZ67" s="218"/>
      <c r="BA67" s="218"/>
      <c r="BB67" s="218"/>
      <c r="BC67" s="218"/>
      <c r="BD67" s="218"/>
      <c r="BE67" s="218"/>
      <c r="BF67" s="218"/>
      <c r="BG67" s="218"/>
      <c r="BH67" s="218"/>
      <c r="BI67" s="218"/>
      <c r="BJ67" s="218"/>
      <c r="BK67" s="218"/>
      <c r="BL67" s="218"/>
      <c r="BM67" s="218"/>
      <c r="BN67" s="218"/>
      <c r="BO67" s="218"/>
      <c r="BP67" s="218"/>
      <c r="BQ67" s="218"/>
      <c r="BR67" s="218"/>
      <c r="BS67" s="218"/>
      <c r="BT67" s="218"/>
      <c r="BU67" s="218"/>
      <c r="BV67" s="218"/>
      <c r="BW67" s="218"/>
      <c r="BX67" s="218"/>
      <c r="BY67" s="218"/>
      <c r="BZ67" s="218"/>
      <c r="CA67" s="218"/>
      <c r="CB67" s="218"/>
      <c r="CC67" s="218"/>
      <c r="CD67" s="218"/>
      <c r="CE67" s="223">
        <v>0</v>
      </c>
      <c r="CF67" s="218">
        <v>-27</v>
      </c>
      <c r="CG67" s="216">
        <v>27</v>
      </c>
      <c r="CH67" s="228">
        <v>3316.9560000000001</v>
      </c>
      <c r="CI67" s="229">
        <v>89557.812000000005</v>
      </c>
      <c r="CJ67" s="216">
        <v>0</v>
      </c>
      <c r="CK67" s="219">
        <v>4427.7578999999996</v>
      </c>
      <c r="CL67" s="225">
        <v>0</v>
      </c>
      <c r="CM67" s="226">
        <v>0</v>
      </c>
    </row>
    <row r="68" spans="1:93" ht="16.5" x14ac:dyDescent="0.25">
      <c r="A68" s="214">
        <v>63</v>
      </c>
      <c r="B68" s="215">
        <v>129</v>
      </c>
      <c r="C68" s="216">
        <v>0</v>
      </c>
      <c r="D68" s="217" t="s">
        <v>136</v>
      </c>
      <c r="E68" s="216">
        <v>30</v>
      </c>
      <c r="F68" s="216">
        <v>-3</v>
      </c>
      <c r="G68" s="216">
        <v>27</v>
      </c>
      <c r="H68" s="218"/>
      <c r="I68" s="221">
        <v>3787.8040000000001</v>
      </c>
      <c r="J68" s="220">
        <v>0</v>
      </c>
      <c r="K68" s="218"/>
      <c r="L68" s="221">
        <v>3787.8040000000001</v>
      </c>
      <c r="M68" s="218"/>
      <c r="N68" s="218"/>
      <c r="O68" s="218"/>
      <c r="P68" s="218"/>
      <c r="Q68" s="218"/>
      <c r="R68" s="218"/>
      <c r="S68" s="218"/>
      <c r="T68" s="218"/>
      <c r="U68" s="218"/>
      <c r="V68" s="218"/>
      <c r="W68" s="218"/>
      <c r="X68" s="218"/>
      <c r="Y68" s="218"/>
      <c r="Z68" s="218"/>
      <c r="AA68" s="218"/>
      <c r="AB68" s="218"/>
      <c r="AC68" s="218"/>
      <c r="AD68" s="218"/>
      <c r="AE68" s="218"/>
      <c r="AF68" s="218"/>
      <c r="AG68" s="218"/>
      <c r="AH68" s="218"/>
      <c r="AI68" s="218"/>
      <c r="AJ68" s="218"/>
      <c r="AK68" s="218"/>
      <c r="AL68" s="218"/>
      <c r="AM68" s="218"/>
      <c r="AN68" s="218"/>
      <c r="AO68" s="218"/>
      <c r="AP68" s="218"/>
      <c r="AQ68" s="218"/>
      <c r="AR68" s="218"/>
      <c r="AS68" s="218"/>
      <c r="AT68" s="218"/>
      <c r="AU68" s="218"/>
      <c r="AV68" s="218"/>
      <c r="AW68" s="218"/>
      <c r="AX68" s="218"/>
      <c r="AY68" s="218"/>
      <c r="AZ68" s="218"/>
      <c r="BA68" s="218"/>
      <c r="BB68" s="218"/>
      <c r="BC68" s="218"/>
      <c r="BD68" s="218"/>
      <c r="BE68" s="218"/>
      <c r="BF68" s="218"/>
      <c r="BG68" s="218"/>
      <c r="BH68" s="218"/>
      <c r="BI68" s="218"/>
      <c r="BJ68" s="218"/>
      <c r="BK68" s="218"/>
      <c r="BL68" s="218"/>
      <c r="BM68" s="218"/>
      <c r="BN68" s="218"/>
      <c r="BO68" s="218"/>
      <c r="BP68" s="218"/>
      <c r="BQ68" s="218"/>
      <c r="BR68" s="218"/>
      <c r="BS68" s="218"/>
      <c r="BT68" s="218"/>
      <c r="BU68" s="218"/>
      <c r="BV68" s="218"/>
      <c r="BW68" s="218"/>
      <c r="BX68" s="218"/>
      <c r="BY68" s="218"/>
      <c r="BZ68" s="218"/>
      <c r="CA68" s="218"/>
      <c r="CB68" s="218"/>
      <c r="CC68" s="218"/>
      <c r="CD68" s="218"/>
      <c r="CE68" s="223">
        <v>0</v>
      </c>
      <c r="CF68" s="218">
        <v>-27</v>
      </c>
      <c r="CG68" s="216">
        <v>27</v>
      </c>
      <c r="CH68" s="228">
        <v>3787.8040000000001</v>
      </c>
      <c r="CI68" s="229">
        <v>102270.708</v>
      </c>
      <c r="CJ68" s="216">
        <v>0</v>
      </c>
      <c r="CK68" s="219">
        <v>5224.2056999999995</v>
      </c>
      <c r="CL68" s="225">
        <v>0</v>
      </c>
      <c r="CM68" s="226">
        <v>0</v>
      </c>
    </row>
    <row r="69" spans="1:93" ht="16.5" x14ac:dyDescent="0.25">
      <c r="A69" s="214">
        <v>64</v>
      </c>
      <c r="B69" s="215">
        <v>131</v>
      </c>
      <c r="C69" s="216">
        <v>0</v>
      </c>
      <c r="D69" s="217" t="s">
        <v>137</v>
      </c>
      <c r="E69" s="216">
        <v>5</v>
      </c>
      <c r="F69" s="216">
        <v>0</v>
      </c>
      <c r="G69" s="216">
        <v>5</v>
      </c>
      <c r="H69" s="218"/>
      <c r="I69" s="221">
        <v>0</v>
      </c>
      <c r="J69" s="220">
        <v>0</v>
      </c>
      <c r="K69" s="218"/>
      <c r="L69" s="221">
        <v>0</v>
      </c>
      <c r="M69" s="218"/>
      <c r="N69" s="218"/>
      <c r="O69" s="218"/>
      <c r="P69" s="218"/>
      <c r="Q69" s="218"/>
      <c r="R69" s="218"/>
      <c r="S69" s="218"/>
      <c r="T69" s="218"/>
      <c r="U69" s="218"/>
      <c r="V69" s="218"/>
      <c r="W69" s="218"/>
      <c r="X69" s="218"/>
      <c r="Y69" s="218"/>
      <c r="Z69" s="218"/>
      <c r="AA69" s="218"/>
      <c r="AB69" s="218"/>
      <c r="AC69" s="218"/>
      <c r="AD69" s="218"/>
      <c r="AE69" s="218"/>
      <c r="AF69" s="218"/>
      <c r="AG69" s="218"/>
      <c r="AH69" s="218"/>
      <c r="AI69" s="218"/>
      <c r="AJ69" s="218"/>
      <c r="AK69" s="218"/>
      <c r="AL69" s="218"/>
      <c r="AM69" s="218"/>
      <c r="AN69" s="218"/>
      <c r="AO69" s="218"/>
      <c r="AP69" s="218"/>
      <c r="AQ69" s="218"/>
      <c r="AR69" s="218"/>
      <c r="AS69" s="218"/>
      <c r="AT69" s="218"/>
      <c r="AU69" s="218"/>
      <c r="AV69" s="218"/>
      <c r="AW69" s="218"/>
      <c r="AX69" s="218"/>
      <c r="AY69" s="218"/>
      <c r="AZ69" s="218"/>
      <c r="BA69" s="218"/>
      <c r="BB69" s="218"/>
      <c r="BC69" s="218"/>
      <c r="BD69" s="218"/>
      <c r="BE69" s="218"/>
      <c r="BF69" s="218"/>
      <c r="BG69" s="218"/>
      <c r="BH69" s="218"/>
      <c r="BI69" s="218"/>
      <c r="BJ69" s="218"/>
      <c r="BK69" s="218"/>
      <c r="BL69" s="218"/>
      <c r="BM69" s="218"/>
      <c r="BN69" s="218"/>
      <c r="BO69" s="218"/>
      <c r="BP69" s="218"/>
      <c r="BQ69" s="218"/>
      <c r="BR69" s="218"/>
      <c r="BS69" s="218"/>
      <c r="BT69" s="218"/>
      <c r="BU69" s="218"/>
      <c r="BV69" s="218"/>
      <c r="BW69" s="218"/>
      <c r="BX69" s="218"/>
      <c r="BY69" s="218"/>
      <c r="BZ69" s="218"/>
      <c r="CA69" s="218"/>
      <c r="CB69" s="218"/>
      <c r="CC69" s="218"/>
      <c r="CD69" s="218"/>
      <c r="CE69" s="223">
        <v>0</v>
      </c>
      <c r="CF69" s="218">
        <v>-5</v>
      </c>
      <c r="CG69" s="216">
        <v>5</v>
      </c>
      <c r="CH69" s="228">
        <v>0</v>
      </c>
      <c r="CI69" s="229">
        <v>0</v>
      </c>
      <c r="CJ69" s="216">
        <v>0</v>
      </c>
      <c r="CK69" s="219">
        <v>21991.2291</v>
      </c>
      <c r="CL69" s="225">
        <v>0</v>
      </c>
      <c r="CM69" s="226">
        <v>0</v>
      </c>
    </row>
    <row r="70" spans="1:93" ht="16.5" x14ac:dyDescent="0.25">
      <c r="A70" s="214">
        <v>65</v>
      </c>
      <c r="B70" s="215">
        <v>132</v>
      </c>
      <c r="C70" s="216">
        <v>0</v>
      </c>
      <c r="D70" s="217" t="s">
        <v>92</v>
      </c>
      <c r="E70" s="216">
        <v>7</v>
      </c>
      <c r="F70" s="216">
        <v>-5</v>
      </c>
      <c r="G70" s="216">
        <v>2</v>
      </c>
      <c r="H70" s="218"/>
      <c r="I70" s="221">
        <v>0</v>
      </c>
      <c r="J70" s="220">
        <v>0</v>
      </c>
      <c r="K70" s="218"/>
      <c r="L70" s="221">
        <v>0</v>
      </c>
      <c r="M70" s="218"/>
      <c r="N70" s="218"/>
      <c r="O70" s="218"/>
      <c r="P70" s="218"/>
      <c r="Q70" s="218"/>
      <c r="R70" s="218"/>
      <c r="S70" s="218"/>
      <c r="T70" s="218"/>
      <c r="U70" s="218"/>
      <c r="V70" s="218"/>
      <c r="W70" s="218"/>
      <c r="X70" s="218"/>
      <c r="Y70" s="218"/>
      <c r="Z70" s="218"/>
      <c r="AA70" s="218"/>
      <c r="AB70" s="218"/>
      <c r="AC70" s="218"/>
      <c r="AD70" s="218"/>
      <c r="AE70" s="218"/>
      <c r="AF70" s="218"/>
      <c r="AG70" s="218"/>
      <c r="AH70" s="218"/>
      <c r="AI70" s="218"/>
      <c r="AJ70" s="218"/>
      <c r="AK70" s="218"/>
      <c r="AL70" s="218"/>
      <c r="AM70" s="218"/>
      <c r="AN70" s="218"/>
      <c r="AO70" s="218"/>
      <c r="AP70" s="218"/>
      <c r="AQ70" s="218"/>
      <c r="AR70" s="218"/>
      <c r="AS70" s="218"/>
      <c r="AT70" s="218"/>
      <c r="AU70" s="218"/>
      <c r="AV70" s="218"/>
      <c r="AW70" s="218"/>
      <c r="AX70" s="218"/>
      <c r="AY70" s="218"/>
      <c r="AZ70" s="218"/>
      <c r="BA70" s="218"/>
      <c r="BB70" s="218"/>
      <c r="BC70" s="218"/>
      <c r="BD70" s="218"/>
      <c r="BE70" s="218"/>
      <c r="BF70" s="218"/>
      <c r="BG70" s="218"/>
      <c r="BH70" s="218"/>
      <c r="BI70" s="218"/>
      <c r="BJ70" s="218"/>
      <c r="BK70" s="218"/>
      <c r="BL70" s="218"/>
      <c r="BM70" s="218"/>
      <c r="BN70" s="218"/>
      <c r="BO70" s="218"/>
      <c r="BP70" s="218"/>
      <c r="BQ70" s="218"/>
      <c r="BR70" s="218"/>
      <c r="BS70" s="218"/>
      <c r="BT70" s="218"/>
      <c r="BU70" s="218"/>
      <c r="BV70" s="218"/>
      <c r="BW70" s="218"/>
      <c r="BX70" s="218"/>
      <c r="BY70" s="218"/>
      <c r="BZ70" s="218"/>
      <c r="CA70" s="218"/>
      <c r="CB70" s="218"/>
      <c r="CC70" s="218"/>
      <c r="CD70" s="218"/>
      <c r="CE70" s="223">
        <v>0</v>
      </c>
      <c r="CF70" s="218">
        <v>-2</v>
      </c>
      <c r="CG70" s="216">
        <v>2</v>
      </c>
      <c r="CH70" s="228">
        <v>0</v>
      </c>
      <c r="CI70" s="229">
        <v>0</v>
      </c>
      <c r="CJ70" s="216">
        <v>0</v>
      </c>
      <c r="CK70" s="219">
        <v>9503.4573</v>
      </c>
      <c r="CL70" s="225">
        <v>0</v>
      </c>
      <c r="CM70" s="226">
        <v>0</v>
      </c>
    </row>
    <row r="71" spans="1:93" ht="16.5" x14ac:dyDescent="0.25">
      <c r="A71" s="214">
        <v>66</v>
      </c>
      <c r="B71" s="215">
        <v>134</v>
      </c>
      <c r="C71" s="216">
        <v>0</v>
      </c>
      <c r="D71" s="217" t="s">
        <v>93</v>
      </c>
      <c r="E71" s="216">
        <v>34</v>
      </c>
      <c r="F71" s="216">
        <v>-10</v>
      </c>
      <c r="G71" s="216">
        <v>24</v>
      </c>
      <c r="H71" s="218"/>
      <c r="I71" s="221">
        <v>0</v>
      </c>
      <c r="J71" s="220">
        <v>0</v>
      </c>
      <c r="K71" s="218"/>
      <c r="L71" s="221">
        <v>0</v>
      </c>
      <c r="M71" s="218"/>
      <c r="N71" s="218"/>
      <c r="O71" s="218"/>
      <c r="P71" s="218"/>
      <c r="Q71" s="218"/>
      <c r="R71" s="218"/>
      <c r="S71" s="218"/>
      <c r="T71" s="218"/>
      <c r="U71" s="218"/>
      <c r="V71" s="218"/>
      <c r="W71" s="218"/>
      <c r="X71" s="218"/>
      <c r="Y71" s="218"/>
      <c r="Z71" s="218"/>
      <c r="AA71" s="218"/>
      <c r="AB71" s="218"/>
      <c r="AC71" s="218"/>
      <c r="AD71" s="218"/>
      <c r="AE71" s="218"/>
      <c r="AF71" s="218"/>
      <c r="AG71" s="218"/>
      <c r="AH71" s="218"/>
      <c r="AI71" s="218"/>
      <c r="AJ71" s="218"/>
      <c r="AK71" s="218"/>
      <c r="AL71" s="218"/>
      <c r="AM71" s="218"/>
      <c r="AN71" s="218"/>
      <c r="AO71" s="218"/>
      <c r="AP71" s="218"/>
      <c r="AQ71" s="218"/>
      <c r="AR71" s="218"/>
      <c r="AS71" s="218"/>
      <c r="AT71" s="218"/>
      <c r="AU71" s="218"/>
      <c r="AV71" s="218"/>
      <c r="AW71" s="218"/>
      <c r="AX71" s="218"/>
      <c r="AY71" s="218"/>
      <c r="AZ71" s="218"/>
      <c r="BA71" s="218"/>
      <c r="BB71" s="218"/>
      <c r="BC71" s="218"/>
      <c r="BD71" s="218"/>
      <c r="BE71" s="218"/>
      <c r="BF71" s="218"/>
      <c r="BG71" s="218"/>
      <c r="BH71" s="218"/>
      <c r="BI71" s="218"/>
      <c r="BJ71" s="218"/>
      <c r="BK71" s="218"/>
      <c r="BL71" s="218"/>
      <c r="BM71" s="218"/>
      <c r="BN71" s="218"/>
      <c r="BO71" s="218"/>
      <c r="BP71" s="218"/>
      <c r="BQ71" s="218"/>
      <c r="BR71" s="218"/>
      <c r="BS71" s="218"/>
      <c r="BT71" s="218"/>
      <c r="BU71" s="218"/>
      <c r="BV71" s="218"/>
      <c r="BW71" s="218"/>
      <c r="BX71" s="218"/>
      <c r="BY71" s="218"/>
      <c r="BZ71" s="218"/>
      <c r="CA71" s="218"/>
      <c r="CB71" s="218"/>
      <c r="CC71" s="218"/>
      <c r="CD71" s="218"/>
      <c r="CE71" s="223">
        <v>0</v>
      </c>
      <c r="CF71" s="218">
        <v>-24</v>
      </c>
      <c r="CG71" s="216">
        <v>24</v>
      </c>
      <c r="CH71" s="228">
        <v>0</v>
      </c>
      <c r="CI71" s="229">
        <v>0</v>
      </c>
      <c r="CJ71" s="216">
        <v>0</v>
      </c>
      <c r="CK71" s="219">
        <v>4577.2101000000002</v>
      </c>
      <c r="CL71" s="225">
        <v>0</v>
      </c>
      <c r="CM71" s="226">
        <v>0</v>
      </c>
    </row>
    <row r="72" spans="1:93" ht="16.5" x14ac:dyDescent="0.25">
      <c r="A72" s="214">
        <v>67</v>
      </c>
      <c r="B72" s="215">
        <v>135</v>
      </c>
      <c r="C72" s="216">
        <v>8.5</v>
      </c>
      <c r="D72" s="217" t="s">
        <v>183</v>
      </c>
      <c r="E72" s="216">
        <v>6</v>
      </c>
      <c r="F72" s="216">
        <v>10</v>
      </c>
      <c r="G72" s="216">
        <v>16</v>
      </c>
      <c r="H72" s="218"/>
      <c r="I72" s="228">
        <v>6229.277</v>
      </c>
      <c r="J72" s="220">
        <v>0</v>
      </c>
      <c r="K72" s="218"/>
      <c r="L72" s="228">
        <v>6229.277</v>
      </c>
      <c r="M72" s="220">
        <v>0</v>
      </c>
      <c r="N72" s="218"/>
      <c r="O72" s="228">
        <v>6229.277</v>
      </c>
      <c r="P72" s="220">
        <v>0</v>
      </c>
      <c r="Q72" s="218"/>
      <c r="R72" s="228">
        <v>6229.277</v>
      </c>
      <c r="S72" s="220">
        <v>0</v>
      </c>
      <c r="T72" s="218">
        <v>2</v>
      </c>
      <c r="U72" s="228">
        <v>6229.277</v>
      </c>
      <c r="V72" s="220">
        <v>12458.554</v>
      </c>
      <c r="W72" s="218"/>
      <c r="X72" s="228">
        <v>6229.277</v>
      </c>
      <c r="Y72" s="220">
        <v>0</v>
      </c>
      <c r="Z72" s="218"/>
      <c r="AA72" s="228">
        <v>6229.277</v>
      </c>
      <c r="AB72" s="220">
        <v>0</v>
      </c>
      <c r="AC72" s="218"/>
      <c r="AD72" s="228">
        <v>6229.277</v>
      </c>
      <c r="AE72" s="220">
        <v>0</v>
      </c>
      <c r="AF72" s="218"/>
      <c r="AG72" s="228">
        <v>6229.277</v>
      </c>
      <c r="AH72" s="220">
        <v>0</v>
      </c>
      <c r="AI72" s="218"/>
      <c r="AJ72" s="228">
        <v>6229.277</v>
      </c>
      <c r="AK72" s="220">
        <v>0</v>
      </c>
      <c r="AL72" s="218"/>
      <c r="AM72" s="228">
        <v>6229.277</v>
      </c>
      <c r="AN72" s="220">
        <v>0</v>
      </c>
      <c r="AO72" s="218"/>
      <c r="AP72" s="228">
        <v>6229.277</v>
      </c>
      <c r="AQ72" s="220">
        <v>0</v>
      </c>
      <c r="AR72" s="218"/>
      <c r="AS72" s="228">
        <v>6229.277</v>
      </c>
      <c r="AT72" s="220">
        <v>0</v>
      </c>
      <c r="AU72" s="218">
        <v>2</v>
      </c>
      <c r="AV72" s="228">
        <v>6229.277</v>
      </c>
      <c r="AW72" s="220">
        <v>12458.554</v>
      </c>
      <c r="AX72" s="218"/>
      <c r="AY72" s="228">
        <v>6229.277</v>
      </c>
      <c r="AZ72" s="220">
        <v>0</v>
      </c>
      <c r="BA72" s="218"/>
      <c r="BB72" s="228">
        <v>6229.277</v>
      </c>
      <c r="BC72" s="220">
        <v>0</v>
      </c>
      <c r="BD72" s="218"/>
      <c r="BE72" s="228">
        <v>6229.277</v>
      </c>
      <c r="BF72" s="220">
        <v>0</v>
      </c>
      <c r="BG72" s="234">
        <v>4</v>
      </c>
      <c r="BH72" s="219">
        <v>17215.38</v>
      </c>
      <c r="BI72" s="218">
        <v>68861.52</v>
      </c>
      <c r="BJ72" s="234">
        <v>4</v>
      </c>
      <c r="BK72" s="219">
        <v>17215.38</v>
      </c>
      <c r="BL72" s="218">
        <v>68861.52</v>
      </c>
      <c r="BM72" s="218">
        <v>2</v>
      </c>
      <c r="BN72" s="228">
        <v>6229.277</v>
      </c>
      <c r="BO72" s="220">
        <v>12458.554</v>
      </c>
      <c r="BP72" s="218">
        <v>2</v>
      </c>
      <c r="BQ72" s="228">
        <v>6229.277</v>
      </c>
      <c r="BR72" s="220">
        <v>12458.554</v>
      </c>
      <c r="BS72" s="218"/>
      <c r="BT72" s="228">
        <v>6229.277</v>
      </c>
      <c r="BU72" s="220">
        <v>0</v>
      </c>
      <c r="BV72" s="218"/>
      <c r="BW72" s="228">
        <v>6229.277</v>
      </c>
      <c r="BX72" s="220">
        <v>0</v>
      </c>
      <c r="BY72" s="218"/>
      <c r="BZ72" s="228">
        <v>6229.277</v>
      </c>
      <c r="CA72" s="220">
        <v>0</v>
      </c>
      <c r="CB72" s="218"/>
      <c r="CC72" s="228">
        <v>6229.277</v>
      </c>
      <c r="CD72" s="220">
        <v>0</v>
      </c>
      <c r="CE72" s="223">
        <v>16</v>
      </c>
      <c r="CF72" s="218">
        <v>0</v>
      </c>
      <c r="CG72" s="216">
        <v>8</v>
      </c>
      <c r="CH72" s="228">
        <v>6229.277</v>
      </c>
      <c r="CI72" s="229">
        <v>49834.216</v>
      </c>
      <c r="CJ72" s="216">
        <v>8</v>
      </c>
      <c r="CK72" s="219">
        <v>17215.38</v>
      </c>
      <c r="CL72" s="225">
        <v>137723.04</v>
      </c>
      <c r="CM72" s="226">
        <v>187557.25600000002</v>
      </c>
      <c r="CN72" s="227">
        <v>187557.25599999999</v>
      </c>
    </row>
    <row r="73" spans="1:93" ht="16.5" x14ac:dyDescent="0.25">
      <c r="A73" s="214">
        <v>68</v>
      </c>
      <c r="B73" s="215">
        <v>137</v>
      </c>
      <c r="C73" s="216">
        <v>2.5</v>
      </c>
      <c r="D73" s="217" t="s">
        <v>94</v>
      </c>
      <c r="E73" s="216">
        <v>10</v>
      </c>
      <c r="F73" s="216">
        <v>5</v>
      </c>
      <c r="G73" s="216">
        <v>15</v>
      </c>
      <c r="H73" s="218">
        <v>15</v>
      </c>
      <c r="I73" s="228">
        <v>1245.4349999999999</v>
      </c>
      <c r="J73" s="220">
        <v>18681.524999999998</v>
      </c>
      <c r="K73" s="218"/>
      <c r="L73" s="221"/>
      <c r="M73" s="218"/>
      <c r="N73" s="218"/>
      <c r="O73" s="218"/>
      <c r="P73" s="218"/>
      <c r="Q73" s="218"/>
      <c r="R73" s="218"/>
      <c r="S73" s="218"/>
      <c r="T73" s="218"/>
      <c r="U73" s="218"/>
      <c r="V73" s="218"/>
      <c r="W73" s="218"/>
      <c r="X73" s="218"/>
      <c r="Y73" s="218"/>
      <c r="Z73" s="218"/>
      <c r="AA73" s="218"/>
      <c r="AB73" s="218"/>
      <c r="AC73" s="218"/>
      <c r="AD73" s="218"/>
      <c r="AE73" s="218"/>
      <c r="AF73" s="218"/>
      <c r="AG73" s="218"/>
      <c r="AH73" s="218"/>
      <c r="AI73" s="218"/>
      <c r="AJ73" s="218"/>
      <c r="AK73" s="218"/>
      <c r="AL73" s="218"/>
      <c r="AM73" s="218"/>
      <c r="AN73" s="218"/>
      <c r="AO73" s="218"/>
      <c r="AP73" s="218"/>
      <c r="AQ73" s="218"/>
      <c r="AR73" s="218"/>
      <c r="AS73" s="218"/>
      <c r="AT73" s="218"/>
      <c r="AU73" s="218"/>
      <c r="AV73" s="218"/>
      <c r="AW73" s="218"/>
      <c r="AX73" s="218"/>
      <c r="AY73" s="218"/>
      <c r="AZ73" s="218"/>
      <c r="BA73" s="218"/>
      <c r="BB73" s="218"/>
      <c r="BC73" s="218"/>
      <c r="BD73" s="218"/>
      <c r="BE73" s="218"/>
      <c r="BF73" s="218"/>
      <c r="BG73" s="218"/>
      <c r="BH73" s="218"/>
      <c r="BI73" s="218"/>
      <c r="BJ73" s="218"/>
      <c r="BK73" s="218"/>
      <c r="BL73" s="218"/>
      <c r="BM73" s="218"/>
      <c r="BN73" s="218"/>
      <c r="BO73" s="218"/>
      <c r="BP73" s="218"/>
      <c r="BQ73" s="218"/>
      <c r="BR73" s="218"/>
      <c r="BS73" s="218"/>
      <c r="BT73" s="218"/>
      <c r="BU73" s="218"/>
      <c r="BV73" s="218"/>
      <c r="BW73" s="218"/>
      <c r="BX73" s="218"/>
      <c r="BY73" s="218"/>
      <c r="BZ73" s="218"/>
      <c r="CA73" s="218"/>
      <c r="CB73" s="218"/>
      <c r="CC73" s="218"/>
      <c r="CD73" s="218"/>
      <c r="CE73" s="223">
        <v>15</v>
      </c>
      <c r="CF73" s="218">
        <v>0</v>
      </c>
      <c r="CG73" s="216">
        <v>15</v>
      </c>
      <c r="CH73" s="228">
        <v>1245.4349999999999</v>
      </c>
      <c r="CI73" s="229">
        <v>18681.524999999998</v>
      </c>
      <c r="CJ73" s="216"/>
      <c r="CK73" s="219">
        <v>1542.7628999999999</v>
      </c>
      <c r="CL73" s="225">
        <v>0</v>
      </c>
      <c r="CM73" s="226">
        <v>18681.524999999998</v>
      </c>
      <c r="CN73" s="227">
        <v>18681.524999999998</v>
      </c>
    </row>
    <row r="74" spans="1:93" ht="16.5" x14ac:dyDescent="0.25">
      <c r="A74" s="214">
        <v>69</v>
      </c>
      <c r="B74" s="215">
        <v>139</v>
      </c>
      <c r="C74" s="216">
        <v>846.25</v>
      </c>
      <c r="D74" s="217" t="s">
        <v>95</v>
      </c>
      <c r="E74" s="216">
        <v>71</v>
      </c>
      <c r="F74" s="216">
        <v>864</v>
      </c>
      <c r="G74" s="216">
        <v>935</v>
      </c>
      <c r="H74" s="218">
        <v>400</v>
      </c>
      <c r="I74" s="219">
        <v>51246.970200000003</v>
      </c>
      <c r="J74" s="220">
        <v>20498788.080000002</v>
      </c>
      <c r="K74" s="218">
        <v>100</v>
      </c>
      <c r="L74" s="219">
        <v>51246.970200000003</v>
      </c>
      <c r="M74" s="220">
        <v>5124697.0200000005</v>
      </c>
      <c r="N74" s="234">
        <v>30</v>
      </c>
      <c r="O74" s="228">
        <v>25429.996000000003</v>
      </c>
      <c r="P74" s="220">
        <v>762899.88000000012</v>
      </c>
      <c r="Q74" s="218"/>
      <c r="R74" s="219">
        <v>51246.970200000003</v>
      </c>
      <c r="S74" s="220">
        <v>0</v>
      </c>
      <c r="T74" s="218">
        <v>35</v>
      </c>
      <c r="U74" s="219">
        <v>51246.970200000003</v>
      </c>
      <c r="V74" s="220">
        <v>1793643.9570000002</v>
      </c>
      <c r="W74" s="218">
        <v>5</v>
      </c>
      <c r="X74" s="219">
        <v>51246.970200000003</v>
      </c>
      <c r="Y74" s="220">
        <v>256234.85100000002</v>
      </c>
      <c r="Z74" s="218">
        <v>35</v>
      </c>
      <c r="AA74" s="219">
        <v>51246.970200000003</v>
      </c>
      <c r="AB74" s="220">
        <v>1793643.9570000002</v>
      </c>
      <c r="AC74" s="218"/>
      <c r="AD74" s="219">
        <v>51246.970200000003</v>
      </c>
      <c r="AE74" s="220">
        <v>0</v>
      </c>
      <c r="AF74" s="218"/>
      <c r="AG74" s="219">
        <v>51246.970200000003</v>
      </c>
      <c r="AH74" s="220">
        <v>0</v>
      </c>
      <c r="AI74" s="218">
        <v>50</v>
      </c>
      <c r="AJ74" s="219">
        <v>51246.970200000003</v>
      </c>
      <c r="AK74" s="220">
        <v>2562348.5100000002</v>
      </c>
      <c r="AL74" s="218">
        <v>20</v>
      </c>
      <c r="AM74" s="219">
        <v>51246.970200000003</v>
      </c>
      <c r="AN74" s="220">
        <v>1024939.4040000001</v>
      </c>
      <c r="AO74" s="218">
        <v>10</v>
      </c>
      <c r="AP74" s="219">
        <v>51246.970200000003</v>
      </c>
      <c r="AQ74" s="220">
        <v>512469.70200000005</v>
      </c>
      <c r="AR74" s="218"/>
      <c r="AS74" s="219">
        <v>51246.970200000003</v>
      </c>
      <c r="AT74" s="220">
        <v>0</v>
      </c>
      <c r="AU74" s="218">
        <v>2</v>
      </c>
      <c r="AV74" s="219">
        <v>51246.970200000003</v>
      </c>
      <c r="AW74" s="220">
        <v>102493.94040000001</v>
      </c>
      <c r="AX74" s="218">
        <v>20</v>
      </c>
      <c r="AY74" s="219">
        <v>51246.970200000003</v>
      </c>
      <c r="AZ74" s="220">
        <v>1024939.4040000001</v>
      </c>
      <c r="BA74" s="218"/>
      <c r="BB74" s="219">
        <v>51246.970200000003</v>
      </c>
      <c r="BC74" s="220">
        <v>0</v>
      </c>
      <c r="BD74" s="218">
        <v>8</v>
      </c>
      <c r="BE74" s="219">
        <v>51246.970200000003</v>
      </c>
      <c r="BF74" s="220">
        <v>409975.76160000003</v>
      </c>
      <c r="BG74" s="218">
        <v>50</v>
      </c>
      <c r="BH74" s="219">
        <v>51246.970200000003</v>
      </c>
      <c r="BI74" s="220">
        <v>2562348.5100000002</v>
      </c>
      <c r="BJ74" s="218">
        <v>20</v>
      </c>
      <c r="BK74" s="219">
        <v>51246.970200000003</v>
      </c>
      <c r="BL74" s="220">
        <v>1024939.4040000001</v>
      </c>
      <c r="BM74" s="218">
        <v>50</v>
      </c>
      <c r="BN74" s="219">
        <v>51246.970200000003</v>
      </c>
      <c r="BO74" s="220">
        <v>2562348.5100000002</v>
      </c>
      <c r="BP74" s="218">
        <v>24</v>
      </c>
      <c r="BQ74" s="219">
        <v>51246.970200000003</v>
      </c>
      <c r="BR74" s="220">
        <v>1229927.2848</v>
      </c>
      <c r="BS74" s="218">
        <v>6</v>
      </c>
      <c r="BT74" s="219">
        <v>51246.970200000003</v>
      </c>
      <c r="BU74" s="220">
        <v>307481.82120000001</v>
      </c>
      <c r="BV74" s="218">
        <v>10</v>
      </c>
      <c r="BW74" s="219">
        <v>51246.970200000003</v>
      </c>
      <c r="BX74" s="220">
        <v>512469.70200000005</v>
      </c>
      <c r="BY74" s="234">
        <v>30</v>
      </c>
      <c r="BZ74" s="228">
        <v>25429.996000000003</v>
      </c>
      <c r="CA74" s="220">
        <v>762899.88000000012</v>
      </c>
      <c r="CB74" s="234">
        <v>30</v>
      </c>
      <c r="CC74" s="228">
        <v>25429.996000000003</v>
      </c>
      <c r="CD74" s="220">
        <v>762899.88000000012</v>
      </c>
      <c r="CE74" s="230">
        <v>935</v>
      </c>
      <c r="CF74" s="218">
        <v>0</v>
      </c>
      <c r="CG74" s="216">
        <v>90</v>
      </c>
      <c r="CH74" s="228">
        <v>25429.996000000003</v>
      </c>
      <c r="CI74" s="229">
        <v>2288699.64</v>
      </c>
      <c r="CJ74" s="216">
        <v>845</v>
      </c>
      <c r="CK74" s="219">
        <v>51246.970200000003</v>
      </c>
      <c r="CL74" s="231">
        <v>43303689.819000006</v>
      </c>
      <c r="CM74" s="233">
        <v>45592389.458999999</v>
      </c>
      <c r="CN74" s="227">
        <v>45592389.459000006</v>
      </c>
    </row>
    <row r="75" spans="1:93" ht="16.5" x14ac:dyDescent="0.25">
      <c r="A75" s="214">
        <v>70</v>
      </c>
      <c r="B75" s="215">
        <v>151</v>
      </c>
      <c r="C75" s="216">
        <v>1724.5</v>
      </c>
      <c r="D75" s="217" t="s">
        <v>96</v>
      </c>
      <c r="E75" s="216">
        <v>310</v>
      </c>
      <c r="F75" s="216">
        <v>1802</v>
      </c>
      <c r="G75" s="216">
        <v>2112</v>
      </c>
      <c r="H75" s="218">
        <v>1000</v>
      </c>
      <c r="I75" s="219">
        <v>7960.6944000000003</v>
      </c>
      <c r="J75" s="220">
        <v>7960694.4000000004</v>
      </c>
      <c r="K75" s="218">
        <v>80</v>
      </c>
      <c r="L75" s="219">
        <v>7960.6944000000003</v>
      </c>
      <c r="M75" s="220">
        <v>636855.55200000003</v>
      </c>
      <c r="N75" s="218">
        <v>30</v>
      </c>
      <c r="O75" s="219">
        <v>7960.6944000000003</v>
      </c>
      <c r="P75" s="220">
        <v>238820.83199999999</v>
      </c>
      <c r="Q75" s="218"/>
      <c r="R75" s="219">
        <v>7960.6944000000003</v>
      </c>
      <c r="S75" s="220">
        <v>0</v>
      </c>
      <c r="T75" s="218">
        <v>70</v>
      </c>
      <c r="U75" s="219">
        <v>7960.6944000000003</v>
      </c>
      <c r="V75" s="220">
        <v>557248.60800000001</v>
      </c>
      <c r="W75" s="218">
        <v>60</v>
      </c>
      <c r="X75" s="219">
        <v>7960.6944000000003</v>
      </c>
      <c r="Y75" s="220">
        <v>477641.66399999999</v>
      </c>
      <c r="Z75" s="218">
        <v>60</v>
      </c>
      <c r="AA75" s="219">
        <v>7960.6944000000003</v>
      </c>
      <c r="AB75" s="220">
        <v>477641.66399999999</v>
      </c>
      <c r="AC75" s="218"/>
      <c r="AD75" s="219">
        <v>7960.6944000000003</v>
      </c>
      <c r="AE75" s="220">
        <v>0</v>
      </c>
      <c r="AF75" s="218">
        <v>48</v>
      </c>
      <c r="AG75" s="219">
        <v>7960.6944000000003</v>
      </c>
      <c r="AH75" s="220">
        <v>382113.33120000002</v>
      </c>
      <c r="AI75" s="218">
        <v>50</v>
      </c>
      <c r="AJ75" s="219">
        <v>7960.6944000000003</v>
      </c>
      <c r="AK75" s="220">
        <v>398034.72000000003</v>
      </c>
      <c r="AL75" s="218">
        <v>25</v>
      </c>
      <c r="AM75" s="219">
        <v>7960.6944000000003</v>
      </c>
      <c r="AN75" s="220">
        <v>199017.36000000002</v>
      </c>
      <c r="AO75" s="218">
        <v>20</v>
      </c>
      <c r="AP75" s="219">
        <v>7960.6944000000003</v>
      </c>
      <c r="AQ75" s="220">
        <v>159213.88800000001</v>
      </c>
      <c r="AR75" s="218"/>
      <c r="AS75" s="219">
        <v>7960.6944000000003</v>
      </c>
      <c r="AT75" s="220">
        <v>0</v>
      </c>
      <c r="AU75" s="218">
        <v>20</v>
      </c>
      <c r="AV75" s="219">
        <v>7960.6944000000003</v>
      </c>
      <c r="AW75" s="220">
        <v>159213.88800000001</v>
      </c>
      <c r="AX75" s="218">
        <v>10</v>
      </c>
      <c r="AY75" s="219">
        <v>7960.6944000000003</v>
      </c>
      <c r="AZ75" s="220">
        <v>79606.944000000003</v>
      </c>
      <c r="BA75" s="218"/>
      <c r="BB75" s="219">
        <v>7960.6944000000003</v>
      </c>
      <c r="BC75" s="220">
        <v>0</v>
      </c>
      <c r="BD75" s="218">
        <v>10</v>
      </c>
      <c r="BE75" s="219">
        <v>7960.6944000000003</v>
      </c>
      <c r="BF75" s="220">
        <v>79606.944000000003</v>
      </c>
      <c r="BG75" s="234">
        <v>400</v>
      </c>
      <c r="BH75" s="228">
        <v>4422.6080000000002</v>
      </c>
      <c r="BI75" s="218">
        <v>1769043.2000000002</v>
      </c>
      <c r="BJ75" s="218">
        <v>30</v>
      </c>
      <c r="BK75" s="219">
        <v>7960.6944000000003</v>
      </c>
      <c r="BL75" s="220">
        <v>238820.83199999999</v>
      </c>
      <c r="BM75" s="218">
        <v>50</v>
      </c>
      <c r="BN75" s="219">
        <v>7960.6944000000003</v>
      </c>
      <c r="BO75" s="220">
        <v>398034.72000000003</v>
      </c>
      <c r="BP75" s="218">
        <v>30</v>
      </c>
      <c r="BQ75" s="219">
        <v>7960.6944000000003</v>
      </c>
      <c r="BR75" s="220">
        <v>238820.83199999999</v>
      </c>
      <c r="BS75" s="218">
        <v>20</v>
      </c>
      <c r="BT75" s="219">
        <v>7960.6944000000003</v>
      </c>
      <c r="BU75" s="220">
        <v>159213.88800000001</v>
      </c>
      <c r="BV75" s="218">
        <v>45</v>
      </c>
      <c r="BW75" s="219">
        <v>7960.6944000000003</v>
      </c>
      <c r="BX75" s="220">
        <v>358231.24800000002</v>
      </c>
      <c r="BY75" s="218">
        <v>24</v>
      </c>
      <c r="BZ75" s="219">
        <v>7960.6944000000003</v>
      </c>
      <c r="CA75" s="220">
        <v>191056.66560000001</v>
      </c>
      <c r="CB75" s="218">
        <v>30</v>
      </c>
      <c r="CC75" s="219">
        <v>7960.6944000000003</v>
      </c>
      <c r="CD75" s="220">
        <v>238820.83199999999</v>
      </c>
      <c r="CE75" s="223">
        <v>2112</v>
      </c>
      <c r="CF75" s="218">
        <v>0</v>
      </c>
      <c r="CG75" s="216">
        <v>400</v>
      </c>
      <c r="CH75" s="228">
        <v>4422.6080000000002</v>
      </c>
      <c r="CI75" s="229">
        <v>1769043.2000000002</v>
      </c>
      <c r="CJ75" s="216">
        <v>1712</v>
      </c>
      <c r="CK75" s="219">
        <v>7960.6944000000003</v>
      </c>
      <c r="CL75" s="225">
        <v>13628708.812800001</v>
      </c>
      <c r="CM75" s="226">
        <v>15397752.012800006</v>
      </c>
      <c r="CN75" s="227">
        <v>15397752.012800001</v>
      </c>
    </row>
    <row r="76" spans="1:93" ht="16.5" x14ac:dyDescent="0.25">
      <c r="A76" s="214">
        <v>71</v>
      </c>
      <c r="B76" s="215">
        <v>152</v>
      </c>
      <c r="C76" s="216">
        <v>0.75</v>
      </c>
      <c r="D76" s="217" t="s">
        <v>97</v>
      </c>
      <c r="E76" s="216">
        <v>25</v>
      </c>
      <c r="F76" s="216">
        <v>7</v>
      </c>
      <c r="G76" s="216">
        <v>32</v>
      </c>
      <c r="H76" s="218"/>
      <c r="I76" s="221"/>
      <c r="J76" s="220">
        <v>0</v>
      </c>
      <c r="K76" s="218"/>
      <c r="L76" s="221"/>
      <c r="M76" s="218"/>
      <c r="N76" s="218"/>
      <c r="O76" s="218"/>
      <c r="P76" s="218"/>
      <c r="Q76" s="218"/>
      <c r="R76" s="218"/>
      <c r="S76" s="218"/>
      <c r="T76" s="218"/>
      <c r="U76" s="218"/>
      <c r="V76" s="218"/>
      <c r="W76" s="218"/>
      <c r="X76" s="218"/>
      <c r="Y76" s="218"/>
      <c r="Z76" s="218"/>
      <c r="AA76" s="218"/>
      <c r="AB76" s="218"/>
      <c r="AC76" s="218"/>
      <c r="AD76" s="218"/>
      <c r="AE76" s="218"/>
      <c r="AF76" s="218"/>
      <c r="AG76" s="218"/>
      <c r="AH76" s="218"/>
      <c r="AI76" s="218"/>
      <c r="AJ76" s="218"/>
      <c r="AK76" s="218"/>
      <c r="AL76" s="218"/>
      <c r="AM76" s="218"/>
      <c r="AN76" s="218"/>
      <c r="AO76" s="218"/>
      <c r="AP76" s="218"/>
      <c r="AQ76" s="218"/>
      <c r="AR76" s="218"/>
      <c r="AS76" s="218"/>
      <c r="AT76" s="218"/>
      <c r="AU76" s="218"/>
      <c r="AV76" s="218"/>
      <c r="AW76" s="218"/>
      <c r="AX76" s="218"/>
      <c r="AY76" s="218"/>
      <c r="AZ76" s="218"/>
      <c r="BA76" s="218"/>
      <c r="BB76" s="218"/>
      <c r="BC76" s="218"/>
      <c r="BD76" s="218"/>
      <c r="BE76" s="218"/>
      <c r="BF76" s="218"/>
      <c r="BG76" s="218"/>
      <c r="BH76" s="218"/>
      <c r="BI76" s="218"/>
      <c r="BJ76" s="218"/>
      <c r="BK76" s="218"/>
      <c r="BL76" s="218"/>
      <c r="BM76" s="218"/>
      <c r="BN76" s="218"/>
      <c r="BO76" s="218"/>
      <c r="BP76" s="218"/>
      <c r="BQ76" s="218"/>
      <c r="BR76" s="218"/>
      <c r="BS76" s="218"/>
      <c r="BT76" s="218"/>
      <c r="BU76" s="218"/>
      <c r="BV76" s="218"/>
      <c r="BW76" s="218"/>
      <c r="BX76" s="218"/>
      <c r="BY76" s="218"/>
      <c r="BZ76" s="218"/>
      <c r="CA76" s="218"/>
      <c r="CB76" s="218"/>
      <c r="CC76" s="218"/>
      <c r="CD76" s="218"/>
      <c r="CE76" s="223">
        <v>0</v>
      </c>
      <c r="CF76" s="218">
        <v>-32</v>
      </c>
      <c r="CG76" s="216">
        <v>0</v>
      </c>
      <c r="CH76" s="228">
        <v>0</v>
      </c>
      <c r="CI76" s="229">
        <v>0</v>
      </c>
      <c r="CJ76" s="216">
        <v>0</v>
      </c>
      <c r="CK76" s="219">
        <v>19802.416499999999</v>
      </c>
      <c r="CL76" s="225">
        <v>0</v>
      </c>
      <c r="CM76" s="226">
        <v>0</v>
      </c>
      <c r="CN76" s="227">
        <v>0</v>
      </c>
    </row>
    <row r="77" spans="1:93" ht="16.5" x14ac:dyDescent="0.25">
      <c r="A77" s="214">
        <v>72</v>
      </c>
      <c r="B77" s="215">
        <v>154</v>
      </c>
      <c r="C77" s="216">
        <v>3.75</v>
      </c>
      <c r="D77" s="217" t="s">
        <v>138</v>
      </c>
      <c r="E77" s="216">
        <v>5</v>
      </c>
      <c r="F77" s="216">
        <v>5</v>
      </c>
      <c r="G77" s="216">
        <v>10</v>
      </c>
      <c r="H77" s="218">
        <v>10</v>
      </c>
      <c r="I77" s="219">
        <v>5005.7028</v>
      </c>
      <c r="J77" s="220">
        <v>50057.027999999998</v>
      </c>
      <c r="K77" s="218"/>
      <c r="L77" s="221"/>
      <c r="M77" s="218"/>
      <c r="N77" s="218"/>
      <c r="O77" s="218"/>
      <c r="P77" s="218"/>
      <c r="Q77" s="218"/>
      <c r="R77" s="218"/>
      <c r="S77" s="218"/>
      <c r="T77" s="218"/>
      <c r="U77" s="218"/>
      <c r="V77" s="218"/>
      <c r="W77" s="218"/>
      <c r="X77" s="218"/>
      <c r="Y77" s="218"/>
      <c r="Z77" s="218"/>
      <c r="AA77" s="218"/>
      <c r="AB77" s="218"/>
      <c r="AC77" s="218"/>
      <c r="AD77" s="218"/>
      <c r="AE77" s="218"/>
      <c r="AF77" s="218"/>
      <c r="AG77" s="218"/>
      <c r="AH77" s="218"/>
      <c r="AI77" s="218"/>
      <c r="AJ77" s="218"/>
      <c r="AK77" s="218"/>
      <c r="AL77" s="218"/>
      <c r="AM77" s="218"/>
      <c r="AN77" s="218"/>
      <c r="AO77" s="218"/>
      <c r="AP77" s="218"/>
      <c r="AQ77" s="218"/>
      <c r="AR77" s="218"/>
      <c r="AS77" s="218"/>
      <c r="AT77" s="218"/>
      <c r="AU77" s="218"/>
      <c r="AV77" s="218"/>
      <c r="AW77" s="218"/>
      <c r="AX77" s="218"/>
      <c r="AY77" s="218"/>
      <c r="AZ77" s="218"/>
      <c r="BA77" s="218"/>
      <c r="BB77" s="218"/>
      <c r="BC77" s="218"/>
      <c r="BD77" s="218"/>
      <c r="BE77" s="218"/>
      <c r="BF77" s="218"/>
      <c r="BG77" s="218"/>
      <c r="BH77" s="218"/>
      <c r="BI77" s="218"/>
      <c r="BJ77" s="218"/>
      <c r="BK77" s="218"/>
      <c r="BL77" s="218"/>
      <c r="BM77" s="218"/>
      <c r="BN77" s="218"/>
      <c r="BO77" s="218"/>
      <c r="BP77" s="218"/>
      <c r="BQ77" s="218"/>
      <c r="BR77" s="218"/>
      <c r="BS77" s="218"/>
      <c r="BT77" s="218"/>
      <c r="BU77" s="218"/>
      <c r="BV77" s="218"/>
      <c r="BW77" s="218"/>
      <c r="BX77" s="218"/>
      <c r="BY77" s="218"/>
      <c r="BZ77" s="218"/>
      <c r="CA77" s="218"/>
      <c r="CB77" s="218"/>
      <c r="CC77" s="218"/>
      <c r="CD77" s="218"/>
      <c r="CE77" s="223">
        <v>10</v>
      </c>
      <c r="CF77" s="218">
        <v>0</v>
      </c>
      <c r="CG77" s="216">
        <v>0</v>
      </c>
      <c r="CH77" s="228">
        <v>0</v>
      </c>
      <c r="CI77" s="229">
        <v>0</v>
      </c>
      <c r="CJ77" s="216">
        <v>10</v>
      </c>
      <c r="CK77" s="219">
        <v>5005.7028</v>
      </c>
      <c r="CL77" s="225">
        <v>50057.027999999998</v>
      </c>
      <c r="CM77" s="226">
        <v>50057.027999999998</v>
      </c>
      <c r="CN77" s="227">
        <v>50057.027999999998</v>
      </c>
    </row>
    <row r="78" spans="1:93" ht="16.5" x14ac:dyDescent="0.25">
      <c r="A78" s="214">
        <v>73</v>
      </c>
      <c r="B78" s="215">
        <v>155</v>
      </c>
      <c r="C78" s="216">
        <v>177</v>
      </c>
      <c r="D78" s="217" t="s">
        <v>139</v>
      </c>
      <c r="E78" s="216">
        <v>96</v>
      </c>
      <c r="F78" s="216">
        <v>201</v>
      </c>
      <c r="G78" s="216">
        <v>297</v>
      </c>
      <c r="H78" s="218"/>
      <c r="I78" s="219">
        <v>5005.7028</v>
      </c>
      <c r="J78" s="220">
        <v>0</v>
      </c>
      <c r="K78" s="218"/>
      <c r="L78" s="219">
        <v>5005.7028</v>
      </c>
      <c r="M78" s="220">
        <v>0</v>
      </c>
      <c r="N78" s="218"/>
      <c r="O78" s="219">
        <v>5005.7028</v>
      </c>
      <c r="P78" s="220">
        <v>0</v>
      </c>
      <c r="Q78" s="218"/>
      <c r="R78" s="219">
        <v>5005.7028</v>
      </c>
      <c r="S78" s="220">
        <v>0</v>
      </c>
      <c r="T78" s="218">
        <v>40</v>
      </c>
      <c r="U78" s="219">
        <v>5005.7028</v>
      </c>
      <c r="V78" s="220">
        <v>200228.11199999999</v>
      </c>
      <c r="W78" s="218"/>
      <c r="X78" s="219">
        <v>5005.7028</v>
      </c>
      <c r="Y78" s="220">
        <v>0</v>
      </c>
      <c r="Z78" s="218">
        <v>10</v>
      </c>
      <c r="AA78" s="219">
        <v>5005.7028</v>
      </c>
      <c r="AB78" s="220">
        <v>50057.027999999998</v>
      </c>
      <c r="AC78" s="218"/>
      <c r="AD78" s="219">
        <v>5005.7028</v>
      </c>
      <c r="AE78" s="220">
        <v>0</v>
      </c>
      <c r="AF78" s="218"/>
      <c r="AG78" s="219">
        <v>5005.7028</v>
      </c>
      <c r="AH78" s="220">
        <v>0</v>
      </c>
      <c r="AI78" s="218"/>
      <c r="AJ78" s="219">
        <v>5005.7028</v>
      </c>
      <c r="AK78" s="220">
        <v>0</v>
      </c>
      <c r="AL78" s="218">
        <v>8</v>
      </c>
      <c r="AM78" s="219">
        <v>5005.7028</v>
      </c>
      <c r="AN78" s="220">
        <v>40045.6224</v>
      </c>
      <c r="AO78" s="218"/>
      <c r="AP78" s="219">
        <v>5005.7028</v>
      </c>
      <c r="AQ78" s="220">
        <v>0</v>
      </c>
      <c r="AR78" s="218"/>
      <c r="AS78" s="219">
        <v>5005.7028</v>
      </c>
      <c r="AT78" s="220">
        <v>0</v>
      </c>
      <c r="AU78" s="218">
        <v>4</v>
      </c>
      <c r="AV78" s="219">
        <v>5005.7028</v>
      </c>
      <c r="AW78" s="220">
        <v>20022.8112</v>
      </c>
      <c r="AX78" s="218"/>
      <c r="AY78" s="219">
        <v>5005.7028</v>
      </c>
      <c r="AZ78" s="220">
        <v>0</v>
      </c>
      <c r="BA78" s="218"/>
      <c r="BB78" s="219">
        <v>5005.7028</v>
      </c>
      <c r="BC78" s="220">
        <v>0</v>
      </c>
      <c r="BD78" s="218"/>
      <c r="BE78" s="219">
        <v>5005.7028</v>
      </c>
      <c r="BF78" s="220">
        <v>0</v>
      </c>
      <c r="BG78" s="218">
        <v>20</v>
      </c>
      <c r="BH78" s="219">
        <v>5005.7028</v>
      </c>
      <c r="BI78" s="220">
        <v>100114.056</v>
      </c>
      <c r="BJ78" s="218"/>
      <c r="BK78" s="219">
        <v>5005.7028</v>
      </c>
      <c r="BL78" s="220">
        <v>0</v>
      </c>
      <c r="BM78" s="218">
        <v>50</v>
      </c>
      <c r="BN78" s="219">
        <v>5005.7028</v>
      </c>
      <c r="BO78" s="220">
        <v>250285.14</v>
      </c>
      <c r="BP78" s="234">
        <v>120</v>
      </c>
      <c r="BQ78" s="228">
        <v>3703.7239999999997</v>
      </c>
      <c r="BR78" s="218">
        <v>444446.87999999995</v>
      </c>
      <c r="BS78" s="218">
        <v>30</v>
      </c>
      <c r="BT78" s="219">
        <v>5005.7028</v>
      </c>
      <c r="BU78" s="220">
        <v>150171.084</v>
      </c>
      <c r="BV78" s="218"/>
      <c r="BW78" s="219">
        <v>5005.7028</v>
      </c>
      <c r="BX78" s="220">
        <v>0</v>
      </c>
      <c r="BY78" s="218">
        <v>15</v>
      </c>
      <c r="BZ78" s="219">
        <v>5005.7028</v>
      </c>
      <c r="CA78" s="220">
        <v>75085.542000000001</v>
      </c>
      <c r="CB78" s="218"/>
      <c r="CC78" s="219">
        <v>5005.7028</v>
      </c>
      <c r="CD78" s="220">
        <v>0</v>
      </c>
      <c r="CE78" s="230">
        <v>297</v>
      </c>
      <c r="CF78" s="218">
        <v>0</v>
      </c>
      <c r="CG78" s="216">
        <v>120</v>
      </c>
      <c r="CH78" s="228">
        <v>3703.7239999999997</v>
      </c>
      <c r="CI78" s="229">
        <v>444446.87999999995</v>
      </c>
      <c r="CJ78" s="216">
        <v>177</v>
      </c>
      <c r="CK78" s="219">
        <v>5005.7028</v>
      </c>
      <c r="CL78" s="231">
        <v>886009.39560000005</v>
      </c>
      <c r="CM78" s="233">
        <v>1330456.2756000001</v>
      </c>
      <c r="CN78" s="227">
        <v>1330456.2756000001</v>
      </c>
    </row>
    <row r="79" spans="1:93" ht="16.5" x14ac:dyDescent="0.25">
      <c r="A79" s="214">
        <v>74</v>
      </c>
      <c r="B79" s="215">
        <v>156</v>
      </c>
      <c r="C79" s="216">
        <v>329.5</v>
      </c>
      <c r="D79" s="217" t="s">
        <v>98</v>
      </c>
      <c r="E79" s="216">
        <v>70</v>
      </c>
      <c r="F79" s="216">
        <v>347</v>
      </c>
      <c r="G79" s="216">
        <v>417</v>
      </c>
      <c r="H79" s="218">
        <v>100</v>
      </c>
      <c r="I79" s="228">
        <v>4422.6080000000002</v>
      </c>
      <c r="J79" s="220">
        <v>442260.80000000005</v>
      </c>
      <c r="K79" s="218">
        <v>30</v>
      </c>
      <c r="L79" s="219">
        <v>7711.9227000000001</v>
      </c>
      <c r="M79" s="220">
        <v>231357.68100000001</v>
      </c>
      <c r="N79" s="218"/>
      <c r="O79" s="219">
        <v>7711.9227000000001</v>
      </c>
      <c r="P79" s="220">
        <v>0</v>
      </c>
      <c r="Q79" s="218"/>
      <c r="R79" s="219">
        <v>7711.9227000000001</v>
      </c>
      <c r="S79" s="220">
        <v>0</v>
      </c>
      <c r="T79" s="218">
        <v>40</v>
      </c>
      <c r="U79" s="219">
        <v>7711.9227000000001</v>
      </c>
      <c r="V79" s="220">
        <v>308476.908</v>
      </c>
      <c r="W79" s="218"/>
      <c r="X79" s="219">
        <v>7711.9227000000001</v>
      </c>
      <c r="Y79" s="220">
        <v>0</v>
      </c>
      <c r="Z79" s="218"/>
      <c r="AA79" s="219">
        <v>7711.9227000000001</v>
      </c>
      <c r="AB79" s="220">
        <v>0</v>
      </c>
      <c r="AC79" s="218"/>
      <c r="AD79" s="219">
        <v>7711.9227000000001</v>
      </c>
      <c r="AE79" s="220">
        <v>0</v>
      </c>
      <c r="AF79" s="218"/>
      <c r="AG79" s="219">
        <v>7711.9227000000001</v>
      </c>
      <c r="AH79" s="220">
        <v>0</v>
      </c>
      <c r="AI79" s="218"/>
      <c r="AJ79" s="219">
        <v>7711.9227000000001</v>
      </c>
      <c r="AK79" s="220">
        <v>0</v>
      </c>
      <c r="AL79" s="218">
        <v>8</v>
      </c>
      <c r="AM79" s="219">
        <v>7711.9227000000001</v>
      </c>
      <c r="AN79" s="220">
        <v>61695.381600000001</v>
      </c>
      <c r="AO79" s="218"/>
      <c r="AP79" s="219">
        <v>7711.9227000000001</v>
      </c>
      <c r="AQ79" s="220">
        <v>0</v>
      </c>
      <c r="AR79" s="218">
        <v>10</v>
      </c>
      <c r="AS79" s="219">
        <v>7711.9227000000001</v>
      </c>
      <c r="AT79" s="220">
        <v>77119.226999999999</v>
      </c>
      <c r="AU79" s="218">
        <v>4</v>
      </c>
      <c r="AV79" s="219">
        <v>7711.9227000000001</v>
      </c>
      <c r="AW79" s="220">
        <v>30847.6908</v>
      </c>
      <c r="AX79" s="218">
        <v>3</v>
      </c>
      <c r="AY79" s="219">
        <v>7711.9227000000001</v>
      </c>
      <c r="AZ79" s="220">
        <v>23135.768100000001</v>
      </c>
      <c r="BA79" s="218"/>
      <c r="BB79" s="219">
        <v>7711.9227000000001</v>
      </c>
      <c r="BC79" s="220">
        <v>0</v>
      </c>
      <c r="BD79" s="218">
        <v>3</v>
      </c>
      <c r="BE79" s="219">
        <v>7711.9227000000001</v>
      </c>
      <c r="BF79" s="220">
        <v>23135.768100000001</v>
      </c>
      <c r="BG79" s="218">
        <v>20</v>
      </c>
      <c r="BH79" s="219">
        <v>7711.9227000000001</v>
      </c>
      <c r="BI79" s="220">
        <v>154238.454</v>
      </c>
      <c r="BJ79" s="218">
        <v>30</v>
      </c>
      <c r="BK79" s="219">
        <v>7711.9227000000001</v>
      </c>
      <c r="BL79" s="220">
        <v>231357.68100000001</v>
      </c>
      <c r="BM79" s="218"/>
      <c r="BN79" s="219">
        <v>7711.9227000000001</v>
      </c>
      <c r="BO79" s="220">
        <v>0</v>
      </c>
      <c r="BP79" s="218">
        <v>120</v>
      </c>
      <c r="BQ79" s="219">
        <v>7711.9227000000001</v>
      </c>
      <c r="BR79" s="220">
        <v>925430.72400000005</v>
      </c>
      <c r="BS79" s="218"/>
      <c r="BT79" s="219">
        <v>7711.9227000000001</v>
      </c>
      <c r="BU79" s="220">
        <v>0</v>
      </c>
      <c r="BV79" s="218">
        <v>30</v>
      </c>
      <c r="BW79" s="219">
        <v>7711.9227000000001</v>
      </c>
      <c r="BX79" s="220">
        <v>231357.68100000001</v>
      </c>
      <c r="BY79" s="218">
        <v>15</v>
      </c>
      <c r="BZ79" s="219">
        <v>7711.9227000000001</v>
      </c>
      <c r="CA79" s="220">
        <v>115678.84050000001</v>
      </c>
      <c r="CB79" s="220">
        <v>4</v>
      </c>
      <c r="CC79" s="219">
        <v>7711.9227000000001</v>
      </c>
      <c r="CD79" s="220">
        <v>30847.6908</v>
      </c>
      <c r="CE79" s="223">
        <v>417</v>
      </c>
      <c r="CF79" s="218">
        <v>0</v>
      </c>
      <c r="CG79" s="216">
        <v>100</v>
      </c>
      <c r="CH79" s="228">
        <v>4422.6080000000002</v>
      </c>
      <c r="CI79" s="229">
        <v>442260.80000000005</v>
      </c>
      <c r="CJ79" s="216">
        <v>317</v>
      </c>
      <c r="CK79" s="219">
        <v>7711.9227000000001</v>
      </c>
      <c r="CL79" s="225">
        <v>2444679.4959</v>
      </c>
      <c r="CM79" s="226">
        <v>2886940.2959000003</v>
      </c>
      <c r="CN79" s="227">
        <v>2886940.2959000003</v>
      </c>
    </row>
    <row r="80" spans="1:93" ht="16.5" x14ac:dyDescent="0.25">
      <c r="A80" s="214">
        <v>75</v>
      </c>
      <c r="B80" s="215">
        <v>157</v>
      </c>
      <c r="C80" s="216">
        <v>109</v>
      </c>
      <c r="D80" s="217" t="s">
        <v>99</v>
      </c>
      <c r="E80" s="216">
        <v>96</v>
      </c>
      <c r="F80" s="216">
        <v>133</v>
      </c>
      <c r="G80" s="216">
        <v>229</v>
      </c>
      <c r="H80" s="234">
        <v>100</v>
      </c>
      <c r="I80" s="228">
        <v>5970.7309999999998</v>
      </c>
      <c r="J80" s="220">
        <v>597073.1</v>
      </c>
      <c r="K80" s="218">
        <v>30</v>
      </c>
      <c r="L80" s="219">
        <v>8955.7812000000013</v>
      </c>
      <c r="M80" s="220">
        <v>268673.43600000005</v>
      </c>
      <c r="N80" s="218"/>
      <c r="O80" s="219">
        <v>8955.7812000000013</v>
      </c>
      <c r="P80" s="220">
        <v>0</v>
      </c>
      <c r="Q80" s="218"/>
      <c r="R80" s="219">
        <v>8955.7812000000013</v>
      </c>
      <c r="S80" s="220">
        <v>0</v>
      </c>
      <c r="T80" s="218">
        <v>25</v>
      </c>
      <c r="U80" s="219">
        <v>8955.7812000000013</v>
      </c>
      <c r="V80" s="220">
        <v>223894.53000000003</v>
      </c>
      <c r="W80" s="218"/>
      <c r="X80" s="219">
        <v>8955.7812000000013</v>
      </c>
      <c r="Y80" s="220">
        <v>0</v>
      </c>
      <c r="Z80" s="218"/>
      <c r="AA80" s="219">
        <v>8955.7812000000013</v>
      </c>
      <c r="AB80" s="220">
        <v>0</v>
      </c>
      <c r="AC80" s="218"/>
      <c r="AD80" s="219">
        <v>8955.7812000000013</v>
      </c>
      <c r="AE80" s="220">
        <v>0</v>
      </c>
      <c r="AF80" s="218"/>
      <c r="AG80" s="219">
        <v>8955.7812000000013</v>
      </c>
      <c r="AH80" s="220">
        <v>0</v>
      </c>
      <c r="AI80" s="234">
        <v>10</v>
      </c>
      <c r="AJ80" s="228">
        <v>5970.7309999999998</v>
      </c>
      <c r="AK80" s="220">
        <v>59707.31</v>
      </c>
      <c r="AL80" s="218">
        <v>8</v>
      </c>
      <c r="AM80" s="219">
        <v>8955.7812000000013</v>
      </c>
      <c r="AN80" s="220">
        <v>71646.24960000001</v>
      </c>
      <c r="AO80" s="218"/>
      <c r="AP80" s="219">
        <v>8955.7812000000013</v>
      </c>
      <c r="AQ80" s="220">
        <v>0</v>
      </c>
      <c r="AR80" s="234">
        <v>10</v>
      </c>
      <c r="AS80" s="228">
        <v>5970.7309999999998</v>
      </c>
      <c r="AT80" s="220">
        <v>59707.31</v>
      </c>
      <c r="AU80" s="218">
        <v>4</v>
      </c>
      <c r="AV80" s="219">
        <v>8955.7812000000013</v>
      </c>
      <c r="AW80" s="220">
        <v>35823.124800000005</v>
      </c>
      <c r="AX80" s="218">
        <v>3</v>
      </c>
      <c r="AY80" s="219">
        <v>8955.7812000000013</v>
      </c>
      <c r="AZ80" s="220">
        <v>26867.343600000004</v>
      </c>
      <c r="BA80" s="218"/>
      <c r="BB80" s="219">
        <v>8955.7812000000013</v>
      </c>
      <c r="BC80" s="220">
        <v>0</v>
      </c>
      <c r="BD80" s="218"/>
      <c r="BE80" s="219">
        <v>8955.7812000000013</v>
      </c>
      <c r="BF80" s="220">
        <v>0</v>
      </c>
      <c r="BG80" s="218">
        <v>10</v>
      </c>
      <c r="BH80" s="219">
        <v>8955.7812000000013</v>
      </c>
      <c r="BI80" s="220">
        <v>89557.812000000005</v>
      </c>
      <c r="BJ80" s="218"/>
      <c r="BK80" s="219">
        <v>8955.7812000000013</v>
      </c>
      <c r="BL80" s="220">
        <v>0</v>
      </c>
      <c r="BM80" s="218">
        <v>15</v>
      </c>
      <c r="BN80" s="219">
        <v>8955.7812000000013</v>
      </c>
      <c r="BO80" s="220">
        <v>134336.71800000002</v>
      </c>
      <c r="BP80" s="218">
        <v>10</v>
      </c>
      <c r="BQ80" s="219">
        <v>8955.7812000000013</v>
      </c>
      <c r="BR80" s="220">
        <v>89557.812000000005</v>
      </c>
      <c r="BS80" s="218"/>
      <c r="BT80" s="219">
        <v>8955.7812000000013</v>
      </c>
      <c r="BU80" s="220">
        <v>0</v>
      </c>
      <c r="BV80" s="218"/>
      <c r="BW80" s="219">
        <v>8955.7812000000013</v>
      </c>
      <c r="BX80" s="220">
        <v>0</v>
      </c>
      <c r="BY80" s="218"/>
      <c r="BZ80" s="219">
        <v>8955.7812000000013</v>
      </c>
      <c r="CA80" s="220">
        <v>0</v>
      </c>
      <c r="CB80" s="218">
        <v>4</v>
      </c>
      <c r="CC80" s="219">
        <v>8955.7812000000013</v>
      </c>
      <c r="CD80" s="220">
        <v>35823.124800000005</v>
      </c>
      <c r="CE80" s="223">
        <v>229</v>
      </c>
      <c r="CF80" s="218">
        <v>0</v>
      </c>
      <c r="CG80" s="216">
        <v>120</v>
      </c>
      <c r="CH80" s="228">
        <v>5970.7309999999998</v>
      </c>
      <c r="CI80" s="229">
        <v>716487.72</v>
      </c>
      <c r="CJ80" s="216">
        <v>109</v>
      </c>
      <c r="CK80" s="219">
        <v>8955.7812000000013</v>
      </c>
      <c r="CL80" s="225">
        <v>976180.15080000018</v>
      </c>
      <c r="CM80" s="226">
        <v>1692667.8708000001</v>
      </c>
      <c r="CN80" s="227">
        <v>1692667.8708000001</v>
      </c>
    </row>
    <row r="81" spans="1:92" ht="16.5" x14ac:dyDescent="0.25">
      <c r="A81" s="214">
        <v>76</v>
      </c>
      <c r="B81" s="215">
        <v>159</v>
      </c>
      <c r="C81" s="216">
        <v>57</v>
      </c>
      <c r="D81" s="217" t="s">
        <v>100</v>
      </c>
      <c r="E81" s="216">
        <v>96</v>
      </c>
      <c r="F81" s="216">
        <v>81</v>
      </c>
      <c r="G81" s="216">
        <v>177</v>
      </c>
      <c r="H81" s="234">
        <v>80</v>
      </c>
      <c r="I81" s="221"/>
      <c r="J81" s="220">
        <v>0</v>
      </c>
      <c r="K81" s="234">
        <v>30</v>
      </c>
      <c r="L81" s="221"/>
      <c r="M81" s="218"/>
      <c r="N81" s="218">
        <v>3</v>
      </c>
      <c r="O81" s="219">
        <v>6716.8359</v>
      </c>
      <c r="P81" s="220">
        <v>20150.507700000002</v>
      </c>
      <c r="Q81" s="218"/>
      <c r="R81" s="219">
        <v>6716.8359</v>
      </c>
      <c r="S81" s="220">
        <v>0</v>
      </c>
      <c r="T81" s="234">
        <v>10</v>
      </c>
      <c r="U81" s="218"/>
      <c r="V81" s="218"/>
      <c r="W81" s="218"/>
      <c r="X81" s="219">
        <v>6716.8359</v>
      </c>
      <c r="Y81" s="220">
        <v>0</v>
      </c>
      <c r="Z81" s="218"/>
      <c r="AA81" s="219">
        <v>6716.8359</v>
      </c>
      <c r="AB81" s="220">
        <v>0</v>
      </c>
      <c r="AC81" s="218"/>
      <c r="AD81" s="219">
        <v>6716.8359</v>
      </c>
      <c r="AE81" s="220">
        <v>0</v>
      </c>
      <c r="AF81" s="218"/>
      <c r="AG81" s="219">
        <v>6716.8359</v>
      </c>
      <c r="AH81" s="220">
        <v>0</v>
      </c>
      <c r="AI81" s="218">
        <v>3</v>
      </c>
      <c r="AJ81" s="219">
        <v>6716.8359</v>
      </c>
      <c r="AK81" s="220">
        <v>20150.507700000002</v>
      </c>
      <c r="AL81" s="218">
        <v>10</v>
      </c>
      <c r="AM81" s="219">
        <v>6716.8359</v>
      </c>
      <c r="AN81" s="220">
        <v>67168.358999999997</v>
      </c>
      <c r="AO81" s="218"/>
      <c r="AP81" s="219">
        <v>6716.8359</v>
      </c>
      <c r="AQ81" s="220">
        <v>0</v>
      </c>
      <c r="AR81" s="218"/>
      <c r="AS81" s="219">
        <v>6716.8359</v>
      </c>
      <c r="AT81" s="220">
        <v>0</v>
      </c>
      <c r="AU81" s="218">
        <v>1</v>
      </c>
      <c r="AV81" s="219">
        <v>6716.8359</v>
      </c>
      <c r="AW81" s="220">
        <v>6716.8359</v>
      </c>
      <c r="AX81" s="218">
        <v>2</v>
      </c>
      <c r="AY81" s="219">
        <v>6716.8359</v>
      </c>
      <c r="AZ81" s="220">
        <v>13433.6718</v>
      </c>
      <c r="BA81" s="218"/>
      <c r="BB81" s="219">
        <v>6716.8359</v>
      </c>
      <c r="BC81" s="220">
        <v>0</v>
      </c>
      <c r="BD81" s="218"/>
      <c r="BE81" s="219">
        <v>6716.8359</v>
      </c>
      <c r="BF81" s="220">
        <v>0</v>
      </c>
      <c r="BG81" s="218">
        <v>10</v>
      </c>
      <c r="BH81" s="219">
        <v>6716.8359</v>
      </c>
      <c r="BI81" s="220">
        <v>67168.358999999997</v>
      </c>
      <c r="BJ81" s="218"/>
      <c r="BK81" s="219">
        <v>6716.8359</v>
      </c>
      <c r="BL81" s="220">
        <v>0</v>
      </c>
      <c r="BM81" s="218">
        <v>10</v>
      </c>
      <c r="BN81" s="219">
        <v>6716.8359</v>
      </c>
      <c r="BO81" s="220">
        <v>67168.358999999997</v>
      </c>
      <c r="BP81" s="218">
        <v>15</v>
      </c>
      <c r="BQ81" s="219">
        <v>6716.8359</v>
      </c>
      <c r="BR81" s="220">
        <v>100752.5385</v>
      </c>
      <c r="BS81" s="218">
        <v>3</v>
      </c>
      <c r="BT81" s="219">
        <v>6716.8359</v>
      </c>
      <c r="BU81" s="220">
        <v>20150.507700000002</v>
      </c>
      <c r="BV81" s="218"/>
      <c r="BW81" s="219">
        <v>6716.8359</v>
      </c>
      <c r="BX81" s="220">
        <v>0</v>
      </c>
      <c r="BY81" s="218"/>
      <c r="BZ81" s="219">
        <v>6716.8359</v>
      </c>
      <c r="CA81" s="220">
        <v>0</v>
      </c>
      <c r="CB81" s="218"/>
      <c r="CC81" s="219">
        <v>6716.8359</v>
      </c>
      <c r="CD81" s="220">
        <v>0</v>
      </c>
      <c r="CE81" s="223">
        <v>177</v>
      </c>
      <c r="CF81" s="218">
        <v>0</v>
      </c>
      <c r="CG81" s="216">
        <v>120</v>
      </c>
      <c r="CH81" s="228">
        <v>0</v>
      </c>
      <c r="CI81" s="229">
        <v>0</v>
      </c>
      <c r="CJ81" s="216">
        <v>57</v>
      </c>
      <c r="CK81" s="219">
        <v>6716.8359</v>
      </c>
      <c r="CL81" s="225">
        <v>382859.64630000002</v>
      </c>
      <c r="CM81" s="226">
        <v>382859.64630000002</v>
      </c>
      <c r="CN81" s="227">
        <v>382859.64630000002</v>
      </c>
    </row>
    <row r="82" spans="1:92" ht="16.5" x14ac:dyDescent="0.25">
      <c r="A82" s="214">
        <v>77</v>
      </c>
      <c r="B82" s="215">
        <v>160</v>
      </c>
      <c r="C82" s="216">
        <v>41.25</v>
      </c>
      <c r="D82" s="217" t="s">
        <v>101</v>
      </c>
      <c r="E82" s="216">
        <v>15</v>
      </c>
      <c r="F82" s="216">
        <v>45</v>
      </c>
      <c r="G82" s="216">
        <v>60</v>
      </c>
      <c r="H82" s="218">
        <v>20</v>
      </c>
      <c r="I82" s="219">
        <v>3035.3931000000002</v>
      </c>
      <c r="J82" s="220">
        <v>60707.862000000008</v>
      </c>
      <c r="K82" s="218"/>
      <c r="L82" s="219">
        <v>3035.3931000000002</v>
      </c>
      <c r="M82" s="220">
        <v>0</v>
      </c>
      <c r="N82" s="218"/>
      <c r="O82" s="219">
        <v>3035.3931000000002</v>
      </c>
      <c r="P82" s="220">
        <v>0</v>
      </c>
      <c r="Q82" s="218"/>
      <c r="R82" s="219">
        <v>3035.3931000000002</v>
      </c>
      <c r="S82" s="220">
        <v>0</v>
      </c>
      <c r="T82" s="218"/>
      <c r="U82" s="219">
        <v>3035.3931000000002</v>
      </c>
      <c r="V82" s="220">
        <v>0</v>
      </c>
      <c r="W82" s="218"/>
      <c r="X82" s="219">
        <v>3035.3931000000002</v>
      </c>
      <c r="Y82" s="220">
        <v>0</v>
      </c>
      <c r="Z82" s="218"/>
      <c r="AA82" s="219">
        <v>3035.3931000000002</v>
      </c>
      <c r="AB82" s="220">
        <v>0</v>
      </c>
      <c r="AC82" s="218"/>
      <c r="AD82" s="219">
        <v>3035.3931000000002</v>
      </c>
      <c r="AE82" s="220">
        <v>0</v>
      </c>
      <c r="AF82" s="218"/>
      <c r="AG82" s="219">
        <v>3035.3931000000002</v>
      </c>
      <c r="AH82" s="220">
        <v>0</v>
      </c>
      <c r="AI82" s="218"/>
      <c r="AJ82" s="219">
        <v>3035.3931000000002</v>
      </c>
      <c r="AK82" s="220">
        <v>0</v>
      </c>
      <c r="AL82" s="218"/>
      <c r="AM82" s="219">
        <v>3035.3931000000002</v>
      </c>
      <c r="AN82" s="220">
        <v>0</v>
      </c>
      <c r="AO82" s="218"/>
      <c r="AP82" s="219">
        <v>3035.3931000000002</v>
      </c>
      <c r="AQ82" s="220">
        <v>0</v>
      </c>
      <c r="AR82" s="218"/>
      <c r="AS82" s="219">
        <v>3035.3931000000002</v>
      </c>
      <c r="AT82" s="220">
        <v>0</v>
      </c>
      <c r="AU82" s="218"/>
      <c r="AV82" s="219">
        <v>3035.3931000000002</v>
      </c>
      <c r="AW82" s="220">
        <v>0</v>
      </c>
      <c r="AX82" s="218"/>
      <c r="AY82" s="219">
        <v>3035.3931000000002</v>
      </c>
      <c r="AZ82" s="220">
        <v>0</v>
      </c>
      <c r="BA82" s="218"/>
      <c r="BB82" s="219">
        <v>3035.3931000000002</v>
      </c>
      <c r="BC82" s="220">
        <v>0</v>
      </c>
      <c r="BD82" s="218"/>
      <c r="BE82" s="219">
        <v>3035.3931000000002</v>
      </c>
      <c r="BF82" s="220">
        <v>0</v>
      </c>
      <c r="BG82" s="218"/>
      <c r="BH82" s="219">
        <v>3035.3931000000002</v>
      </c>
      <c r="BI82" s="220">
        <v>0</v>
      </c>
      <c r="BJ82" s="218"/>
      <c r="BK82" s="219">
        <v>3035.3931000000002</v>
      </c>
      <c r="BL82" s="220">
        <v>0</v>
      </c>
      <c r="BM82" s="218">
        <v>20</v>
      </c>
      <c r="BN82" s="219">
        <v>3035.3931000000002</v>
      </c>
      <c r="BO82" s="220">
        <v>60707.862000000008</v>
      </c>
      <c r="BP82" s="218"/>
      <c r="BQ82" s="219">
        <v>3035.3931000000002</v>
      </c>
      <c r="BR82" s="220">
        <v>0</v>
      </c>
      <c r="BS82" s="234">
        <v>20</v>
      </c>
      <c r="BT82" s="228">
        <v>2276.4660000000003</v>
      </c>
      <c r="BU82" s="222">
        <v>45529.320000000007</v>
      </c>
      <c r="BV82" s="218"/>
      <c r="BW82" s="219">
        <v>3035.3931000000002</v>
      </c>
      <c r="BX82" s="220">
        <v>0</v>
      </c>
      <c r="BY82" s="218"/>
      <c r="BZ82" s="219">
        <v>3035.3931000000002</v>
      </c>
      <c r="CA82" s="220">
        <v>0</v>
      </c>
      <c r="CB82" s="218"/>
      <c r="CC82" s="219">
        <v>3035.3931000000002</v>
      </c>
      <c r="CD82" s="220">
        <v>0</v>
      </c>
      <c r="CE82" s="223">
        <v>60</v>
      </c>
      <c r="CF82" s="218">
        <v>0</v>
      </c>
      <c r="CG82" s="216">
        <v>20</v>
      </c>
      <c r="CH82" s="228">
        <v>2276.4660000000003</v>
      </c>
      <c r="CI82" s="229">
        <v>45529.320000000007</v>
      </c>
      <c r="CJ82" s="216">
        <v>40</v>
      </c>
      <c r="CK82" s="219">
        <v>3035.3931000000002</v>
      </c>
      <c r="CL82" s="225">
        <v>121415.72400000002</v>
      </c>
      <c r="CM82" s="226">
        <v>166945.04400000002</v>
      </c>
      <c r="CN82" s="227">
        <v>166945.04400000002</v>
      </c>
    </row>
    <row r="83" spans="1:92" ht="16.5" x14ac:dyDescent="0.25">
      <c r="A83" s="214">
        <v>78</v>
      </c>
      <c r="B83" s="215">
        <v>161</v>
      </c>
      <c r="C83" s="216">
        <v>0</v>
      </c>
      <c r="D83" s="217" t="s">
        <v>102</v>
      </c>
      <c r="E83" s="216">
        <v>18</v>
      </c>
      <c r="F83" s="216">
        <v>-18</v>
      </c>
      <c r="G83" s="216">
        <v>0</v>
      </c>
      <c r="H83" s="218"/>
      <c r="I83" s="221">
        <v>2236.5280000000002</v>
      </c>
      <c r="J83" s="220">
        <v>0</v>
      </c>
      <c r="K83" s="218"/>
      <c r="L83" s="221">
        <v>2236.5280000000002</v>
      </c>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8"/>
      <c r="AY83" s="218"/>
      <c r="AZ83" s="218"/>
      <c r="BA83" s="218"/>
      <c r="BB83" s="218"/>
      <c r="BC83" s="218"/>
      <c r="BD83" s="218"/>
      <c r="BE83" s="218"/>
      <c r="BF83" s="218"/>
      <c r="BG83" s="218"/>
      <c r="BH83" s="218"/>
      <c r="BI83" s="218"/>
      <c r="BJ83" s="218"/>
      <c r="BK83" s="218"/>
      <c r="BL83" s="218"/>
      <c r="BM83" s="218"/>
      <c r="BN83" s="218"/>
      <c r="BO83" s="218"/>
      <c r="BP83" s="218"/>
      <c r="BQ83" s="218"/>
      <c r="BR83" s="218"/>
      <c r="BS83" s="218"/>
      <c r="BT83" s="218"/>
      <c r="BU83" s="218"/>
      <c r="BV83" s="218"/>
      <c r="BW83" s="218"/>
      <c r="BX83" s="218"/>
      <c r="BY83" s="218"/>
      <c r="BZ83" s="218"/>
      <c r="CA83" s="218"/>
      <c r="CB83" s="218"/>
      <c r="CC83" s="218"/>
      <c r="CD83" s="218"/>
      <c r="CE83" s="223">
        <v>0</v>
      </c>
      <c r="CF83" s="218">
        <v>0</v>
      </c>
      <c r="CG83" s="216">
        <v>0</v>
      </c>
      <c r="CH83" s="228">
        <v>2236.5280000000002</v>
      </c>
      <c r="CI83" s="229">
        <v>0</v>
      </c>
      <c r="CJ83" s="216">
        <v>0</v>
      </c>
      <c r="CK83" s="219">
        <v>3333.3516</v>
      </c>
      <c r="CL83" s="225">
        <v>0</v>
      </c>
      <c r="CM83" s="226">
        <v>0</v>
      </c>
    </row>
    <row r="84" spans="1:92" ht="16.5" x14ac:dyDescent="0.25">
      <c r="A84" s="214">
        <v>79</v>
      </c>
      <c r="B84" s="215">
        <v>162</v>
      </c>
      <c r="C84" s="216">
        <v>68.25</v>
      </c>
      <c r="D84" s="217" t="s">
        <v>103</v>
      </c>
      <c r="E84" s="216">
        <v>27</v>
      </c>
      <c r="F84" s="216">
        <v>75</v>
      </c>
      <c r="G84" s="216">
        <v>102</v>
      </c>
      <c r="H84" s="234">
        <v>20</v>
      </c>
      <c r="I84" s="228">
        <v>2684.2539999999999</v>
      </c>
      <c r="J84" s="220">
        <v>53685.08</v>
      </c>
      <c r="K84" s="234">
        <v>10</v>
      </c>
      <c r="L84" s="228">
        <v>2684.2539999999999</v>
      </c>
      <c r="M84" s="220">
        <v>26842.54</v>
      </c>
      <c r="N84" s="234">
        <v>2</v>
      </c>
      <c r="O84" s="228">
        <v>2684.2539999999999</v>
      </c>
      <c r="P84" s="220">
        <v>5368.5079999999998</v>
      </c>
      <c r="Q84" s="218"/>
      <c r="R84" s="219">
        <v>4030.4798999999998</v>
      </c>
      <c r="S84" s="220">
        <v>0</v>
      </c>
      <c r="T84" s="218">
        <v>3</v>
      </c>
      <c r="U84" s="219">
        <v>4030.4798999999998</v>
      </c>
      <c r="V84" s="220">
        <v>12091.439699999999</v>
      </c>
      <c r="W84" s="218">
        <v>5</v>
      </c>
      <c r="X84" s="219">
        <v>4030.4798999999998</v>
      </c>
      <c r="Y84" s="220">
        <v>20152.3995</v>
      </c>
      <c r="Z84" s="218"/>
      <c r="AA84" s="219">
        <v>4030.4798999999998</v>
      </c>
      <c r="AB84" s="220">
        <v>0</v>
      </c>
      <c r="AC84" s="218"/>
      <c r="AD84" s="219">
        <v>4030.4798999999998</v>
      </c>
      <c r="AE84" s="220">
        <v>0</v>
      </c>
      <c r="AF84" s="218"/>
      <c r="AG84" s="219">
        <v>4030.4798999999998</v>
      </c>
      <c r="AH84" s="220">
        <v>0</v>
      </c>
      <c r="AI84" s="218">
        <v>5</v>
      </c>
      <c r="AJ84" s="219">
        <v>4030.4798999999998</v>
      </c>
      <c r="AK84" s="220">
        <v>20152.3995</v>
      </c>
      <c r="AL84" s="218">
        <v>8</v>
      </c>
      <c r="AM84" s="219">
        <v>4030.4798999999998</v>
      </c>
      <c r="AN84" s="220">
        <v>32243.839199999999</v>
      </c>
      <c r="AO84" s="218"/>
      <c r="AP84" s="219">
        <v>4030.4798999999998</v>
      </c>
      <c r="AQ84" s="220">
        <v>0</v>
      </c>
      <c r="AR84" s="218"/>
      <c r="AS84" s="219">
        <v>4030.4798999999998</v>
      </c>
      <c r="AT84" s="220">
        <v>0</v>
      </c>
      <c r="AU84" s="234">
        <v>2</v>
      </c>
      <c r="AV84" s="228">
        <v>2684.2539999999999</v>
      </c>
      <c r="AW84" s="220">
        <v>5368.5079999999998</v>
      </c>
      <c r="AX84" s="218">
        <v>6</v>
      </c>
      <c r="AY84" s="219">
        <v>4030.4798999999998</v>
      </c>
      <c r="AZ84" s="220">
        <v>24182.879399999998</v>
      </c>
      <c r="BA84" s="218"/>
      <c r="BB84" s="219">
        <v>4030.4798999999998</v>
      </c>
      <c r="BC84" s="220">
        <v>0</v>
      </c>
      <c r="BD84" s="218">
        <v>2</v>
      </c>
      <c r="BE84" s="219">
        <v>4030.4798999999998</v>
      </c>
      <c r="BF84" s="220">
        <v>8060.9597999999996</v>
      </c>
      <c r="BG84" s="218">
        <v>5</v>
      </c>
      <c r="BH84" s="219">
        <v>4030.4798999999998</v>
      </c>
      <c r="BI84" s="220">
        <v>20152.3995</v>
      </c>
      <c r="BJ84" s="218">
        <v>6</v>
      </c>
      <c r="BK84" s="219">
        <v>4030.4798999999998</v>
      </c>
      <c r="BL84" s="220">
        <v>24182.879399999998</v>
      </c>
      <c r="BM84" s="218">
        <v>5</v>
      </c>
      <c r="BN84" s="219">
        <v>4030.4798999999998</v>
      </c>
      <c r="BO84" s="220">
        <v>20152.3995</v>
      </c>
      <c r="BP84" s="218">
        <v>4</v>
      </c>
      <c r="BQ84" s="219">
        <v>4030.4798999999998</v>
      </c>
      <c r="BR84" s="220">
        <v>16121.919599999999</v>
      </c>
      <c r="BS84" s="218">
        <v>5</v>
      </c>
      <c r="BT84" s="219">
        <v>4030.4798999999998</v>
      </c>
      <c r="BU84" s="220">
        <v>20152.3995</v>
      </c>
      <c r="BV84" s="218">
        <v>5</v>
      </c>
      <c r="BW84" s="219">
        <v>4030.4798999999998</v>
      </c>
      <c r="BX84" s="220">
        <v>20152.3995</v>
      </c>
      <c r="BY84" s="218">
        <v>5</v>
      </c>
      <c r="BZ84" s="219">
        <v>4030.4798999999998</v>
      </c>
      <c r="CA84" s="220">
        <v>20152.3995</v>
      </c>
      <c r="CB84" s="218">
        <v>4</v>
      </c>
      <c r="CC84" s="219">
        <v>4030.4798999999998</v>
      </c>
      <c r="CD84" s="220">
        <v>16121.919599999999</v>
      </c>
      <c r="CE84" s="223">
        <v>102</v>
      </c>
      <c r="CF84" s="218">
        <v>0</v>
      </c>
      <c r="CG84" s="216">
        <v>34</v>
      </c>
      <c r="CH84" s="228">
        <v>2684.2539999999999</v>
      </c>
      <c r="CI84" s="229">
        <v>91264.635999999999</v>
      </c>
      <c r="CJ84" s="216">
        <v>68</v>
      </c>
      <c r="CK84" s="219">
        <v>4030.4798999999998</v>
      </c>
      <c r="CL84" s="225">
        <v>274072.63319999998</v>
      </c>
      <c r="CM84" s="226">
        <v>365337.26919999992</v>
      </c>
      <c r="CN84" s="227">
        <v>365337.26919999998</v>
      </c>
    </row>
    <row r="85" spans="1:92" ht="16.5" x14ac:dyDescent="0.25">
      <c r="A85" s="214">
        <v>80</v>
      </c>
      <c r="B85" s="215">
        <v>164</v>
      </c>
      <c r="C85" s="216">
        <v>0</v>
      </c>
      <c r="D85" s="217" t="s">
        <v>140</v>
      </c>
      <c r="E85" s="216">
        <v>30</v>
      </c>
      <c r="F85" s="216">
        <v>-1</v>
      </c>
      <c r="G85" s="216">
        <v>29</v>
      </c>
      <c r="H85" s="218"/>
      <c r="I85" s="221">
        <v>1658.4780000000001</v>
      </c>
      <c r="J85" s="220">
        <v>0</v>
      </c>
      <c r="K85" s="218"/>
      <c r="L85" s="221">
        <v>1658.4780000000001</v>
      </c>
      <c r="M85" s="218"/>
      <c r="N85" s="218"/>
      <c r="O85" s="218"/>
      <c r="P85" s="218"/>
      <c r="Q85" s="218"/>
      <c r="R85" s="218"/>
      <c r="S85" s="218"/>
      <c r="T85" s="218"/>
      <c r="U85" s="218"/>
      <c r="V85" s="218"/>
      <c r="W85" s="218"/>
      <c r="X85" s="218"/>
      <c r="Y85" s="218"/>
      <c r="Z85" s="218"/>
      <c r="AA85" s="218"/>
      <c r="AB85" s="218"/>
      <c r="AC85" s="218"/>
      <c r="AD85" s="218"/>
      <c r="AE85" s="218"/>
      <c r="AF85" s="218"/>
      <c r="AG85" s="218"/>
      <c r="AH85" s="218"/>
      <c r="AI85" s="218"/>
      <c r="AJ85" s="218"/>
      <c r="AK85" s="218"/>
      <c r="AL85" s="218"/>
      <c r="AM85" s="218"/>
      <c r="AN85" s="218"/>
      <c r="AO85" s="218"/>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c r="BO85" s="218"/>
      <c r="BP85" s="218"/>
      <c r="BQ85" s="218"/>
      <c r="BR85" s="218"/>
      <c r="BS85" s="218"/>
      <c r="BT85" s="218"/>
      <c r="BU85" s="218"/>
      <c r="BV85" s="218"/>
      <c r="BW85" s="218"/>
      <c r="BX85" s="218"/>
      <c r="BY85" s="218"/>
      <c r="BZ85" s="218"/>
      <c r="CA85" s="218"/>
      <c r="CB85" s="218"/>
      <c r="CC85" s="218"/>
      <c r="CD85" s="218"/>
      <c r="CE85" s="223">
        <v>0</v>
      </c>
      <c r="CF85" s="218">
        <v>-29</v>
      </c>
      <c r="CG85" s="216">
        <v>29</v>
      </c>
      <c r="CH85" s="228">
        <v>1658.4780000000001</v>
      </c>
      <c r="CI85" s="229">
        <v>48095.862000000001</v>
      </c>
      <c r="CJ85" s="216">
        <v>0</v>
      </c>
      <c r="CK85" s="219">
        <v>6518.1968999999999</v>
      </c>
      <c r="CL85" s="225">
        <v>0</v>
      </c>
      <c r="CM85" s="226">
        <v>0</v>
      </c>
    </row>
    <row r="86" spans="1:92" ht="16.5" x14ac:dyDescent="0.25">
      <c r="A86" s="214">
        <v>81</v>
      </c>
      <c r="B86" s="215">
        <v>169</v>
      </c>
      <c r="C86" s="216">
        <v>0.75</v>
      </c>
      <c r="D86" s="217" t="s">
        <v>104</v>
      </c>
      <c r="E86" s="216">
        <v>13</v>
      </c>
      <c r="F86" s="216">
        <v>4</v>
      </c>
      <c r="G86" s="216">
        <v>17</v>
      </c>
      <c r="H86" s="218"/>
      <c r="I86" s="221"/>
      <c r="J86" s="220">
        <v>0</v>
      </c>
      <c r="K86" s="218"/>
      <c r="L86" s="221"/>
      <c r="M86" s="218"/>
      <c r="N86" s="218"/>
      <c r="O86" s="218"/>
      <c r="P86" s="218"/>
      <c r="Q86" s="218"/>
      <c r="R86" s="218"/>
      <c r="S86" s="218"/>
      <c r="T86" s="218"/>
      <c r="U86" s="218"/>
      <c r="V86" s="218"/>
      <c r="W86" s="218"/>
      <c r="X86" s="218"/>
      <c r="Y86" s="218"/>
      <c r="Z86" s="218"/>
      <c r="AA86" s="218"/>
      <c r="AB86" s="218"/>
      <c r="AC86" s="218"/>
      <c r="AD86" s="218"/>
      <c r="AE86" s="218"/>
      <c r="AF86" s="218"/>
      <c r="AG86" s="218"/>
      <c r="AH86" s="218"/>
      <c r="AI86" s="218"/>
      <c r="AJ86" s="218"/>
      <c r="AK86" s="218"/>
      <c r="AL86" s="218"/>
      <c r="AM86" s="218"/>
      <c r="AN86" s="218"/>
      <c r="AO86" s="218"/>
      <c r="AP86" s="218"/>
      <c r="AQ86" s="218"/>
      <c r="AR86" s="218"/>
      <c r="AS86" s="218"/>
      <c r="AT86" s="218"/>
      <c r="AU86" s="218"/>
      <c r="AV86" s="218"/>
      <c r="AW86" s="218"/>
      <c r="AX86" s="218"/>
      <c r="AY86" s="218"/>
      <c r="AZ86" s="218"/>
      <c r="BA86" s="218"/>
      <c r="BB86" s="218"/>
      <c r="BC86" s="218"/>
      <c r="BD86" s="218"/>
      <c r="BE86" s="218"/>
      <c r="BF86" s="218"/>
      <c r="BG86" s="218"/>
      <c r="BH86" s="218"/>
      <c r="BI86" s="218"/>
      <c r="BJ86" s="218"/>
      <c r="BK86" s="218"/>
      <c r="BL86" s="218"/>
      <c r="BM86" s="218"/>
      <c r="BN86" s="218"/>
      <c r="BO86" s="218"/>
      <c r="BP86" s="218"/>
      <c r="BQ86" s="218"/>
      <c r="BR86" s="218"/>
      <c r="BS86" s="218"/>
      <c r="BT86" s="218"/>
      <c r="BU86" s="218"/>
      <c r="BV86" s="218"/>
      <c r="BW86" s="218"/>
      <c r="BX86" s="218"/>
      <c r="BY86" s="218"/>
      <c r="BZ86" s="218"/>
      <c r="CA86" s="218"/>
      <c r="CB86" s="218"/>
      <c r="CC86" s="218"/>
      <c r="CD86" s="218"/>
      <c r="CE86" s="223">
        <v>0</v>
      </c>
      <c r="CF86" s="218">
        <v>-17</v>
      </c>
      <c r="CG86" s="216">
        <v>0</v>
      </c>
      <c r="CH86" s="228">
        <v>85897.178999999989</v>
      </c>
      <c r="CI86" s="229">
        <v>0</v>
      </c>
      <c r="CJ86" s="216">
        <v>0</v>
      </c>
      <c r="CK86" s="219">
        <v>156626.85149999999</v>
      </c>
      <c r="CL86" s="225">
        <v>0</v>
      </c>
      <c r="CM86" s="226">
        <v>0</v>
      </c>
      <c r="CN86" s="227">
        <v>0</v>
      </c>
    </row>
    <row r="87" spans="1:92" ht="16.5" x14ac:dyDescent="0.25">
      <c r="A87" s="214">
        <v>82</v>
      </c>
      <c r="B87" s="215">
        <v>170</v>
      </c>
      <c r="C87" s="216">
        <v>1308.25</v>
      </c>
      <c r="D87" s="217" t="s">
        <v>105</v>
      </c>
      <c r="E87" s="216">
        <v>283</v>
      </c>
      <c r="F87" s="216">
        <v>1379</v>
      </c>
      <c r="G87" s="216">
        <v>1662</v>
      </c>
      <c r="H87" s="218">
        <v>800</v>
      </c>
      <c r="I87" s="219">
        <v>45575.353799999997</v>
      </c>
      <c r="J87" s="220">
        <v>36460283.039999999</v>
      </c>
      <c r="K87" s="234">
        <v>150</v>
      </c>
      <c r="L87" s="228">
        <v>19405.664000000001</v>
      </c>
      <c r="M87" s="220">
        <v>2910849.6</v>
      </c>
      <c r="N87" s="234">
        <v>80</v>
      </c>
      <c r="O87" s="228">
        <v>19405.664000000001</v>
      </c>
      <c r="P87" s="220">
        <v>1552453.12</v>
      </c>
      <c r="Q87" s="218"/>
      <c r="R87" s="219">
        <v>45575.353799999997</v>
      </c>
      <c r="S87" s="220">
        <v>0</v>
      </c>
      <c r="T87" s="234">
        <v>90</v>
      </c>
      <c r="U87" s="228">
        <v>19405.664000000001</v>
      </c>
      <c r="V87" s="220">
        <v>1746509.76</v>
      </c>
      <c r="W87" s="218"/>
      <c r="X87" s="219">
        <v>45575.353799999997</v>
      </c>
      <c r="Y87" s="220">
        <v>0</v>
      </c>
      <c r="Z87" s="218"/>
      <c r="AA87" s="219">
        <v>45575.353799999997</v>
      </c>
      <c r="AB87" s="220">
        <v>0</v>
      </c>
      <c r="AC87" s="218"/>
      <c r="AD87" s="219">
        <v>45575.353799999997</v>
      </c>
      <c r="AE87" s="220">
        <v>0</v>
      </c>
      <c r="AF87" s="234">
        <v>2</v>
      </c>
      <c r="AG87" s="228">
        <v>19405.664000000001</v>
      </c>
      <c r="AH87" s="220">
        <v>38811.328000000001</v>
      </c>
      <c r="AI87" s="218">
        <v>40</v>
      </c>
      <c r="AJ87" s="219">
        <v>45575.353799999997</v>
      </c>
      <c r="AK87" s="220">
        <v>1823014.1519999998</v>
      </c>
      <c r="AL87" s="218">
        <v>30</v>
      </c>
      <c r="AM87" s="219">
        <v>45575.353799999997</v>
      </c>
      <c r="AN87" s="220">
        <v>1367260.6139999998</v>
      </c>
      <c r="AO87" s="218">
        <v>10</v>
      </c>
      <c r="AP87" s="219">
        <v>45575.353799999997</v>
      </c>
      <c r="AQ87" s="220">
        <v>455753.53799999994</v>
      </c>
      <c r="AR87" s="218">
        <v>10</v>
      </c>
      <c r="AS87" s="219">
        <v>45575.353799999997</v>
      </c>
      <c r="AT87" s="220">
        <v>455753.53799999994</v>
      </c>
      <c r="AU87" s="218">
        <v>10</v>
      </c>
      <c r="AV87" s="219">
        <v>45575.353799999997</v>
      </c>
      <c r="AW87" s="220">
        <v>455753.53799999994</v>
      </c>
      <c r="AX87" s="218">
        <v>30</v>
      </c>
      <c r="AY87" s="219">
        <v>45575.353799999997</v>
      </c>
      <c r="AZ87" s="220">
        <v>1367260.6139999998</v>
      </c>
      <c r="BA87" s="218"/>
      <c r="BB87" s="219">
        <v>45575.353799999997</v>
      </c>
      <c r="BC87" s="220">
        <v>0</v>
      </c>
      <c r="BD87" s="218">
        <v>10</v>
      </c>
      <c r="BE87" s="219">
        <v>45575.353799999997</v>
      </c>
      <c r="BF87" s="220">
        <v>455753.53799999994</v>
      </c>
      <c r="BG87" s="218">
        <v>100</v>
      </c>
      <c r="BH87" s="219">
        <v>45575.353799999997</v>
      </c>
      <c r="BI87" s="220">
        <v>4557535.38</v>
      </c>
      <c r="BJ87" s="218">
        <v>30</v>
      </c>
      <c r="BK87" s="219">
        <v>45575.353799999997</v>
      </c>
      <c r="BL87" s="220">
        <v>1367260.6139999998</v>
      </c>
      <c r="BM87" s="218">
        <v>50</v>
      </c>
      <c r="BN87" s="219">
        <v>45575.353799999997</v>
      </c>
      <c r="BO87" s="220">
        <v>2278767.69</v>
      </c>
      <c r="BP87" s="218">
        <v>60</v>
      </c>
      <c r="BQ87" s="219">
        <v>45575.353799999997</v>
      </c>
      <c r="BR87" s="220">
        <v>2734521.2279999997</v>
      </c>
      <c r="BS87" s="218">
        <v>40</v>
      </c>
      <c r="BT87" s="219">
        <v>45575.353799999997</v>
      </c>
      <c r="BU87" s="220">
        <v>1823014.1519999998</v>
      </c>
      <c r="BV87" s="218">
        <v>50</v>
      </c>
      <c r="BW87" s="219">
        <v>45575.353799999997</v>
      </c>
      <c r="BX87" s="220">
        <v>2278767.69</v>
      </c>
      <c r="BY87" s="234">
        <v>30</v>
      </c>
      <c r="BZ87" s="228">
        <v>19405.664000000001</v>
      </c>
      <c r="CA87" s="220">
        <v>582169.92000000004</v>
      </c>
      <c r="CB87" s="218">
        <v>40</v>
      </c>
      <c r="CC87" s="219">
        <v>45575.353799999997</v>
      </c>
      <c r="CD87" s="220">
        <v>1823014.1519999998</v>
      </c>
      <c r="CE87" s="230">
        <v>1662</v>
      </c>
      <c r="CF87" s="218">
        <v>0</v>
      </c>
      <c r="CG87" s="216">
        <v>352</v>
      </c>
      <c r="CH87" s="228">
        <v>19405.664000000001</v>
      </c>
      <c r="CI87" s="229">
        <v>6830793.7280000001</v>
      </c>
      <c r="CJ87" s="216">
        <v>1310</v>
      </c>
      <c r="CK87" s="219">
        <v>45575.353799999997</v>
      </c>
      <c r="CL87" s="231">
        <v>59703713.477999993</v>
      </c>
      <c r="CM87" s="233">
        <v>66534507.206000008</v>
      </c>
      <c r="CN87" s="227">
        <v>66534507.205999993</v>
      </c>
    </row>
    <row r="88" spans="1:92" ht="16.5" x14ac:dyDescent="0.25">
      <c r="A88" s="214">
        <v>83</v>
      </c>
      <c r="B88" s="215">
        <v>173</v>
      </c>
      <c r="C88" s="216">
        <v>61.5</v>
      </c>
      <c r="D88" s="217" t="s">
        <v>106</v>
      </c>
      <c r="E88" s="216">
        <v>10</v>
      </c>
      <c r="F88" s="216">
        <v>64</v>
      </c>
      <c r="G88" s="216">
        <v>74</v>
      </c>
      <c r="H88" s="218">
        <v>3</v>
      </c>
      <c r="I88" s="219">
        <v>21394.3662</v>
      </c>
      <c r="J88" s="220">
        <v>64183.098599999998</v>
      </c>
      <c r="K88" s="218"/>
      <c r="L88" s="219">
        <v>21394.3662</v>
      </c>
      <c r="M88" s="220">
        <v>0</v>
      </c>
      <c r="N88" s="218">
        <v>2</v>
      </c>
      <c r="O88" s="219">
        <v>21394.3662</v>
      </c>
      <c r="P88" s="220">
        <v>42788.732400000001</v>
      </c>
      <c r="Q88" s="218"/>
      <c r="R88" s="219">
        <v>21394.3662</v>
      </c>
      <c r="S88" s="220">
        <v>0</v>
      </c>
      <c r="T88" s="234"/>
      <c r="U88" s="218"/>
      <c r="V88" s="218"/>
      <c r="W88" s="218"/>
      <c r="X88" s="219">
        <v>21394.3662</v>
      </c>
      <c r="Y88" s="220">
        <v>0</v>
      </c>
      <c r="Z88" s="218"/>
      <c r="AA88" s="219">
        <v>21394.3662</v>
      </c>
      <c r="AB88" s="220">
        <v>0</v>
      </c>
      <c r="AC88" s="218"/>
      <c r="AD88" s="219">
        <v>21394.3662</v>
      </c>
      <c r="AE88" s="220">
        <v>0</v>
      </c>
      <c r="AF88" s="218"/>
      <c r="AG88" s="219">
        <v>21394.3662</v>
      </c>
      <c r="AH88" s="220">
        <v>0</v>
      </c>
      <c r="AI88" s="218">
        <v>1</v>
      </c>
      <c r="AJ88" s="219">
        <v>21394.3662</v>
      </c>
      <c r="AK88" s="220">
        <v>21394.3662</v>
      </c>
      <c r="AL88" s="218"/>
      <c r="AM88" s="219">
        <v>21394.3662</v>
      </c>
      <c r="AN88" s="220">
        <v>0</v>
      </c>
      <c r="AO88" s="218"/>
      <c r="AP88" s="219">
        <v>21394.3662</v>
      </c>
      <c r="AQ88" s="220">
        <v>0</v>
      </c>
      <c r="AR88" s="218"/>
      <c r="AS88" s="219">
        <v>21394.3662</v>
      </c>
      <c r="AT88" s="220">
        <v>0</v>
      </c>
      <c r="AU88" s="218">
        <v>2</v>
      </c>
      <c r="AV88" s="219">
        <v>21394.3662</v>
      </c>
      <c r="AW88" s="220">
        <v>42788.732400000001</v>
      </c>
      <c r="AX88" s="218">
        <v>4</v>
      </c>
      <c r="AY88" s="219">
        <v>21394.3662</v>
      </c>
      <c r="AZ88" s="220">
        <v>85577.464800000002</v>
      </c>
      <c r="BA88" s="218"/>
      <c r="BB88" s="219">
        <v>21394.3662</v>
      </c>
      <c r="BC88" s="220">
        <v>0</v>
      </c>
      <c r="BD88" s="234">
        <v>2</v>
      </c>
      <c r="BE88" s="218"/>
      <c r="BF88" s="218"/>
      <c r="BG88" s="218">
        <v>5</v>
      </c>
      <c r="BH88" s="219">
        <v>21394.3662</v>
      </c>
      <c r="BI88" s="220">
        <v>106971.83100000001</v>
      </c>
      <c r="BJ88" s="234">
        <v>4</v>
      </c>
      <c r="BK88" s="218"/>
      <c r="BL88" s="218"/>
      <c r="BM88" s="218">
        <v>20</v>
      </c>
      <c r="BN88" s="219">
        <v>21394.3662</v>
      </c>
      <c r="BO88" s="220">
        <v>427887.32400000002</v>
      </c>
      <c r="BP88" s="218">
        <v>5</v>
      </c>
      <c r="BQ88" s="219">
        <v>21394.3662</v>
      </c>
      <c r="BR88" s="220">
        <v>106971.83100000001</v>
      </c>
      <c r="BS88" s="234">
        <v>2</v>
      </c>
      <c r="BT88" s="218"/>
      <c r="BU88" s="218"/>
      <c r="BV88" s="234">
        <v>4</v>
      </c>
      <c r="BW88" s="218"/>
      <c r="BX88" s="218"/>
      <c r="BY88" s="218">
        <v>20</v>
      </c>
      <c r="BZ88" s="219">
        <v>21394.3662</v>
      </c>
      <c r="CA88" s="220">
        <v>427887.32400000002</v>
      </c>
      <c r="CB88" s="218"/>
      <c r="CC88" s="219">
        <v>21394.3662</v>
      </c>
      <c r="CD88" s="220">
        <v>0</v>
      </c>
      <c r="CE88" s="223">
        <v>74</v>
      </c>
      <c r="CF88" s="218">
        <v>0</v>
      </c>
      <c r="CG88" s="216">
        <v>12</v>
      </c>
      <c r="CH88" s="228">
        <v>0</v>
      </c>
      <c r="CI88" s="229">
        <v>0</v>
      </c>
      <c r="CJ88" s="216">
        <v>62</v>
      </c>
      <c r="CK88" s="219">
        <v>21394.3662</v>
      </c>
      <c r="CL88" s="225">
        <v>1326450.7043999999</v>
      </c>
      <c r="CM88" s="226">
        <v>1326450.7043999999</v>
      </c>
      <c r="CN88" s="227">
        <v>1326450.7043999999</v>
      </c>
    </row>
    <row r="89" spans="1:92" ht="16.5" x14ac:dyDescent="0.25">
      <c r="A89" s="214">
        <v>84</v>
      </c>
      <c r="B89" s="215">
        <v>174</v>
      </c>
      <c r="C89" s="216">
        <v>344</v>
      </c>
      <c r="D89" s="217" t="s">
        <v>107</v>
      </c>
      <c r="E89" s="216">
        <v>96</v>
      </c>
      <c r="F89" s="216">
        <v>368</v>
      </c>
      <c r="G89" s="216">
        <v>464</v>
      </c>
      <c r="H89" s="218">
        <v>100</v>
      </c>
      <c r="I89" s="219">
        <v>10050.1875</v>
      </c>
      <c r="J89" s="220">
        <v>1005018.75</v>
      </c>
      <c r="K89" s="218">
        <v>30</v>
      </c>
      <c r="L89" s="219">
        <v>10050.1875</v>
      </c>
      <c r="M89" s="220">
        <v>301505.625</v>
      </c>
      <c r="N89" s="218"/>
      <c r="O89" s="219">
        <v>10050.1875</v>
      </c>
      <c r="P89" s="220">
        <v>0</v>
      </c>
      <c r="Q89" s="218"/>
      <c r="R89" s="219">
        <v>10050.1875</v>
      </c>
      <c r="S89" s="220">
        <v>0</v>
      </c>
      <c r="T89" s="218">
        <v>30</v>
      </c>
      <c r="U89" s="219">
        <v>10050.1875</v>
      </c>
      <c r="V89" s="220">
        <v>301505.625</v>
      </c>
      <c r="W89" s="218"/>
      <c r="X89" s="219">
        <v>10050.1875</v>
      </c>
      <c r="Y89" s="220">
        <v>0</v>
      </c>
      <c r="Z89" s="218"/>
      <c r="AA89" s="219">
        <v>10050.1875</v>
      </c>
      <c r="AB89" s="220">
        <v>0</v>
      </c>
      <c r="AC89" s="218"/>
      <c r="AD89" s="219">
        <v>10050.1875</v>
      </c>
      <c r="AE89" s="220">
        <v>0</v>
      </c>
      <c r="AF89" s="218"/>
      <c r="AG89" s="219">
        <v>10050.1875</v>
      </c>
      <c r="AH89" s="220">
        <v>0</v>
      </c>
      <c r="AI89" s="218">
        <v>12</v>
      </c>
      <c r="AJ89" s="219">
        <v>10050.1875</v>
      </c>
      <c r="AK89" s="220">
        <v>120602.25</v>
      </c>
      <c r="AL89" s="218"/>
      <c r="AM89" s="219">
        <v>10050.1875</v>
      </c>
      <c r="AN89" s="220">
        <v>0</v>
      </c>
      <c r="AO89" s="218">
        <v>10</v>
      </c>
      <c r="AP89" s="219">
        <v>10050.1875</v>
      </c>
      <c r="AQ89" s="220">
        <v>100501.875</v>
      </c>
      <c r="AR89" s="218">
        <v>15</v>
      </c>
      <c r="AS89" s="219">
        <v>10050.1875</v>
      </c>
      <c r="AT89" s="220">
        <v>150752.8125</v>
      </c>
      <c r="AU89" s="218">
        <v>4</v>
      </c>
      <c r="AV89" s="219">
        <v>10050.1875</v>
      </c>
      <c r="AW89" s="220">
        <v>40200.75</v>
      </c>
      <c r="AX89" s="218">
        <v>10</v>
      </c>
      <c r="AY89" s="219">
        <v>10050.1875</v>
      </c>
      <c r="AZ89" s="220">
        <v>100501.875</v>
      </c>
      <c r="BA89" s="218"/>
      <c r="BB89" s="219">
        <v>10050.1875</v>
      </c>
      <c r="BC89" s="220">
        <v>0</v>
      </c>
      <c r="BD89" s="218">
        <v>3</v>
      </c>
      <c r="BE89" s="219">
        <v>10050.1875</v>
      </c>
      <c r="BF89" s="220">
        <v>30150.5625</v>
      </c>
      <c r="BG89" s="234">
        <v>90</v>
      </c>
      <c r="BH89" s="228">
        <v>6081.0860000000002</v>
      </c>
      <c r="BI89" s="218">
        <v>547297.74</v>
      </c>
      <c r="BJ89" s="218">
        <v>40</v>
      </c>
      <c r="BK89" s="219">
        <v>10050.1875</v>
      </c>
      <c r="BL89" s="220">
        <v>402007.5</v>
      </c>
      <c r="BM89" s="234">
        <v>30</v>
      </c>
      <c r="BN89" s="228">
        <v>6081.0860000000002</v>
      </c>
      <c r="BO89" s="218">
        <v>182432.58000000002</v>
      </c>
      <c r="BP89" s="218">
        <v>15</v>
      </c>
      <c r="BQ89" s="219">
        <v>10050.1875</v>
      </c>
      <c r="BR89" s="220">
        <v>150752.8125</v>
      </c>
      <c r="BS89" s="218">
        <v>25</v>
      </c>
      <c r="BT89" s="219">
        <v>10050.1875</v>
      </c>
      <c r="BU89" s="220">
        <v>251254.6875</v>
      </c>
      <c r="BV89" s="218">
        <v>30</v>
      </c>
      <c r="BW89" s="219">
        <v>10050.1875</v>
      </c>
      <c r="BX89" s="220">
        <v>301505.625</v>
      </c>
      <c r="BY89" s="218">
        <v>10</v>
      </c>
      <c r="BZ89" s="219">
        <v>10050.1875</v>
      </c>
      <c r="CA89" s="220">
        <v>100501.875</v>
      </c>
      <c r="CB89" s="218">
        <v>10</v>
      </c>
      <c r="CC89" s="219">
        <v>10050.1875</v>
      </c>
      <c r="CD89" s="220">
        <v>100501.875</v>
      </c>
      <c r="CE89" s="223">
        <v>464</v>
      </c>
      <c r="CF89" s="218">
        <v>0</v>
      </c>
      <c r="CG89" s="216">
        <v>120</v>
      </c>
      <c r="CH89" s="228">
        <v>6081.0860000000002</v>
      </c>
      <c r="CI89" s="229">
        <v>729730.32000000007</v>
      </c>
      <c r="CJ89" s="216">
        <v>344</v>
      </c>
      <c r="CK89" s="219">
        <v>10050.1875</v>
      </c>
      <c r="CL89" s="225">
        <v>3457264.5</v>
      </c>
      <c r="CM89" s="226">
        <v>4186994.8200000003</v>
      </c>
      <c r="CN89" s="227">
        <v>4186994.8200000003</v>
      </c>
    </row>
    <row r="90" spans="1:92" ht="16.5" x14ac:dyDescent="0.25">
      <c r="A90" s="214">
        <v>85</v>
      </c>
      <c r="B90" s="215">
        <v>176</v>
      </c>
      <c r="C90" s="216">
        <v>17.25</v>
      </c>
      <c r="D90" s="217" t="s">
        <v>141</v>
      </c>
      <c r="E90" s="216">
        <v>3</v>
      </c>
      <c r="F90" s="216">
        <v>18</v>
      </c>
      <c r="G90" s="216">
        <v>21</v>
      </c>
      <c r="H90" s="218">
        <v>20</v>
      </c>
      <c r="I90" s="219">
        <v>3781.7082</v>
      </c>
      <c r="J90" s="220">
        <v>75634.164000000004</v>
      </c>
      <c r="K90" s="218"/>
      <c r="L90" s="221"/>
      <c r="M90" s="218"/>
      <c r="N90" s="218"/>
      <c r="O90" s="218"/>
      <c r="P90" s="218"/>
      <c r="Q90" s="218"/>
      <c r="R90" s="218"/>
      <c r="S90" s="218"/>
      <c r="T90" s="218"/>
      <c r="U90" s="218"/>
      <c r="V90" s="218"/>
      <c r="W90" s="218"/>
      <c r="X90" s="218"/>
      <c r="Y90" s="218"/>
      <c r="Z90" s="218"/>
      <c r="AA90" s="218"/>
      <c r="AB90" s="218"/>
      <c r="AC90" s="218"/>
      <c r="AD90" s="218"/>
      <c r="AE90" s="218"/>
      <c r="AF90" s="218">
        <v>1</v>
      </c>
      <c r="AG90" s="228">
        <v>2749.4160000000002</v>
      </c>
      <c r="AH90" s="218">
        <v>2749.4160000000002</v>
      </c>
      <c r="AI90" s="218"/>
      <c r="AJ90" s="218"/>
      <c r="AK90" s="218"/>
      <c r="AL90" s="218"/>
      <c r="AM90" s="218"/>
      <c r="AN90" s="218"/>
      <c r="AO90" s="218"/>
      <c r="AP90" s="218"/>
      <c r="AQ90" s="218"/>
      <c r="AR90" s="218"/>
      <c r="AS90" s="218"/>
      <c r="AT90" s="218"/>
      <c r="AU90" s="218"/>
      <c r="AV90" s="218"/>
      <c r="AW90" s="218"/>
      <c r="AX90" s="218"/>
      <c r="AY90" s="218"/>
      <c r="AZ90" s="218"/>
      <c r="BA90" s="218"/>
      <c r="BB90" s="218"/>
      <c r="BC90" s="218"/>
      <c r="BD90" s="218"/>
      <c r="BE90" s="218"/>
      <c r="BF90" s="218"/>
      <c r="BG90" s="218"/>
      <c r="BH90" s="218"/>
      <c r="BI90" s="218"/>
      <c r="BJ90" s="218"/>
      <c r="BK90" s="218"/>
      <c r="BL90" s="218"/>
      <c r="BM90" s="218"/>
      <c r="BN90" s="218"/>
      <c r="BO90" s="218"/>
      <c r="BP90" s="218"/>
      <c r="BQ90" s="218"/>
      <c r="BR90" s="218"/>
      <c r="BS90" s="218"/>
      <c r="BT90" s="218"/>
      <c r="BU90" s="218"/>
      <c r="BV90" s="218"/>
      <c r="BW90" s="218"/>
      <c r="BX90" s="218"/>
      <c r="BY90" s="218"/>
      <c r="BZ90" s="218"/>
      <c r="CA90" s="218"/>
      <c r="CB90" s="218"/>
      <c r="CC90" s="218"/>
      <c r="CD90" s="218"/>
      <c r="CE90" s="223">
        <v>21</v>
      </c>
      <c r="CF90" s="218">
        <v>0</v>
      </c>
      <c r="CG90" s="216">
        <v>1</v>
      </c>
      <c r="CH90" s="228">
        <v>2749.4160000000002</v>
      </c>
      <c r="CI90" s="229">
        <v>2749.4160000000002</v>
      </c>
      <c r="CJ90" s="216">
        <v>20</v>
      </c>
      <c r="CK90" s="219">
        <v>3781.7082</v>
      </c>
      <c r="CL90" s="225">
        <v>75634.164000000004</v>
      </c>
      <c r="CM90" s="226">
        <v>78383.58</v>
      </c>
      <c r="CN90" s="227">
        <v>78383.58</v>
      </c>
    </row>
    <row r="91" spans="1:92" ht="16.5" x14ac:dyDescent="0.25">
      <c r="A91" s="214">
        <v>86</v>
      </c>
      <c r="B91" s="215">
        <v>192</v>
      </c>
      <c r="C91" s="216">
        <v>751</v>
      </c>
      <c r="D91" s="217" t="s">
        <v>184</v>
      </c>
      <c r="E91" s="216">
        <v>56</v>
      </c>
      <c r="F91" s="216">
        <v>765</v>
      </c>
      <c r="G91" s="216">
        <v>821</v>
      </c>
      <c r="H91" s="218">
        <v>400</v>
      </c>
      <c r="I91" s="219">
        <v>6866.2880999999998</v>
      </c>
      <c r="J91" s="220">
        <v>2746515.2399999998</v>
      </c>
      <c r="K91" s="218">
        <v>60</v>
      </c>
      <c r="L91" s="219">
        <v>6866.2880999999998</v>
      </c>
      <c r="M91" s="220">
        <v>411977.28599999996</v>
      </c>
      <c r="N91" s="218">
        <v>24</v>
      </c>
      <c r="O91" s="219">
        <v>6866.2880999999998</v>
      </c>
      <c r="P91" s="220">
        <v>164790.91440000001</v>
      </c>
      <c r="Q91" s="218"/>
      <c r="R91" s="219">
        <v>6866.2880999999998</v>
      </c>
      <c r="S91" s="220">
        <v>0</v>
      </c>
      <c r="T91" s="218">
        <v>30</v>
      </c>
      <c r="U91" s="219">
        <v>6866.2880999999998</v>
      </c>
      <c r="V91" s="220">
        <v>205988.64299999998</v>
      </c>
      <c r="W91" s="218">
        <v>20</v>
      </c>
      <c r="X91" s="219">
        <v>6866.2880999999998</v>
      </c>
      <c r="Y91" s="220">
        <v>137325.76199999999</v>
      </c>
      <c r="Z91" s="218"/>
      <c r="AA91" s="219">
        <v>6866.2880999999998</v>
      </c>
      <c r="AB91" s="220">
        <v>0</v>
      </c>
      <c r="AC91" s="218"/>
      <c r="AD91" s="219">
        <v>6866.2880999999998</v>
      </c>
      <c r="AE91" s="220">
        <v>0</v>
      </c>
      <c r="AF91" s="218">
        <v>20</v>
      </c>
      <c r="AG91" s="219">
        <v>6866.2880999999998</v>
      </c>
      <c r="AH91" s="220">
        <v>137325.76199999999</v>
      </c>
      <c r="AI91" s="218">
        <v>10</v>
      </c>
      <c r="AJ91" s="219">
        <v>6866.2880999999998</v>
      </c>
      <c r="AK91" s="220">
        <v>68662.880999999994</v>
      </c>
      <c r="AL91" s="218">
        <v>5</v>
      </c>
      <c r="AM91" s="219">
        <v>6866.2880999999998</v>
      </c>
      <c r="AN91" s="220">
        <v>34331.440499999997</v>
      </c>
      <c r="AO91" s="218">
        <v>20</v>
      </c>
      <c r="AP91" s="219">
        <v>6866.2880999999998</v>
      </c>
      <c r="AQ91" s="220">
        <v>137325.76199999999</v>
      </c>
      <c r="AR91" s="218">
        <v>10</v>
      </c>
      <c r="AS91" s="219">
        <v>6866.2880999999998</v>
      </c>
      <c r="AT91" s="220">
        <v>68662.880999999994</v>
      </c>
      <c r="AU91" s="218">
        <v>2</v>
      </c>
      <c r="AV91" s="219">
        <v>6866.2880999999998</v>
      </c>
      <c r="AW91" s="220">
        <v>13732.5762</v>
      </c>
      <c r="AX91" s="218">
        <v>6</v>
      </c>
      <c r="AY91" s="219">
        <v>6866.2880999999998</v>
      </c>
      <c r="AZ91" s="220">
        <v>41197.728600000002</v>
      </c>
      <c r="BA91" s="218"/>
      <c r="BB91" s="219">
        <v>6866.2880999999998</v>
      </c>
      <c r="BC91" s="220">
        <v>0</v>
      </c>
      <c r="BD91" s="218">
        <v>5</v>
      </c>
      <c r="BE91" s="219">
        <v>6866.2880999999998</v>
      </c>
      <c r="BF91" s="220">
        <v>34331.440499999997</v>
      </c>
      <c r="BG91" s="218">
        <v>50</v>
      </c>
      <c r="BH91" s="219">
        <v>6866.2880999999998</v>
      </c>
      <c r="BI91" s="220">
        <v>343314.40499999997</v>
      </c>
      <c r="BJ91" s="234">
        <v>30</v>
      </c>
      <c r="BK91" s="228">
        <v>3930.7400000000002</v>
      </c>
      <c r="BL91" s="222">
        <v>117922.20000000001</v>
      </c>
      <c r="BM91" s="218">
        <v>20</v>
      </c>
      <c r="BN91" s="219">
        <v>6866.2880999999998</v>
      </c>
      <c r="BO91" s="220">
        <v>137325.76199999999</v>
      </c>
      <c r="BP91" s="218">
        <v>24</v>
      </c>
      <c r="BQ91" s="219">
        <v>6866.2880999999998</v>
      </c>
      <c r="BR91" s="220">
        <v>164790.91440000001</v>
      </c>
      <c r="BS91" s="234">
        <v>40</v>
      </c>
      <c r="BT91" s="228">
        <v>3930.7400000000002</v>
      </c>
      <c r="BU91" s="222">
        <v>157229.6</v>
      </c>
      <c r="BV91" s="218">
        <v>25</v>
      </c>
      <c r="BW91" s="219">
        <v>6866.2880999999998</v>
      </c>
      <c r="BX91" s="220">
        <v>171657.20249999998</v>
      </c>
      <c r="BY91" s="218">
        <v>20</v>
      </c>
      <c r="BZ91" s="219">
        <v>6866.2880999999998</v>
      </c>
      <c r="CA91" s="220">
        <v>137325.76199999999</v>
      </c>
      <c r="CB91" s="218"/>
      <c r="CC91" s="219">
        <v>6866.2880999999998</v>
      </c>
      <c r="CD91" s="220">
        <v>0</v>
      </c>
      <c r="CE91" s="223">
        <v>821</v>
      </c>
      <c r="CF91" s="218">
        <v>0</v>
      </c>
      <c r="CG91" s="216">
        <v>70</v>
      </c>
      <c r="CH91" s="228">
        <v>3930.7400000000002</v>
      </c>
      <c r="CI91" s="229">
        <v>275151.8</v>
      </c>
      <c r="CJ91" s="216">
        <v>751</v>
      </c>
      <c r="CK91" s="219">
        <v>6866.2880999999998</v>
      </c>
      <c r="CL91" s="225">
        <v>5156582.3630999997</v>
      </c>
      <c r="CM91" s="226">
        <v>5431734.1631000005</v>
      </c>
      <c r="CN91" s="227">
        <v>5431734.1630999995</v>
      </c>
    </row>
    <row r="92" spans="1:92" ht="16.5" x14ac:dyDescent="0.25">
      <c r="A92" s="214">
        <v>87</v>
      </c>
      <c r="B92" s="215">
        <v>195</v>
      </c>
      <c r="C92" s="216">
        <v>940</v>
      </c>
      <c r="D92" s="217" t="s">
        <v>185</v>
      </c>
      <c r="E92" s="216">
        <v>56</v>
      </c>
      <c r="F92" s="216">
        <v>954</v>
      </c>
      <c r="G92" s="216">
        <v>1010</v>
      </c>
      <c r="H92" s="218">
        <v>500</v>
      </c>
      <c r="I92" s="219">
        <v>10697.1831</v>
      </c>
      <c r="J92" s="220">
        <v>5348591.55</v>
      </c>
      <c r="K92" s="218">
        <v>60</v>
      </c>
      <c r="L92" s="219">
        <v>10697.1831</v>
      </c>
      <c r="M92" s="220">
        <v>641830.98600000003</v>
      </c>
      <c r="N92" s="218">
        <v>24</v>
      </c>
      <c r="O92" s="219">
        <v>10697.1831</v>
      </c>
      <c r="P92" s="220">
        <v>256732.39439999999</v>
      </c>
      <c r="Q92" s="218"/>
      <c r="R92" s="219">
        <v>10697.1831</v>
      </c>
      <c r="S92" s="220">
        <v>0</v>
      </c>
      <c r="T92" s="218">
        <v>60</v>
      </c>
      <c r="U92" s="219">
        <v>10697.1831</v>
      </c>
      <c r="V92" s="220">
        <v>641830.98600000003</v>
      </c>
      <c r="W92" s="218">
        <v>20</v>
      </c>
      <c r="X92" s="219">
        <v>10697.1831</v>
      </c>
      <c r="Y92" s="220">
        <v>213943.66200000001</v>
      </c>
      <c r="Z92" s="218">
        <v>6</v>
      </c>
      <c r="AA92" s="219">
        <v>10697.1831</v>
      </c>
      <c r="AB92" s="220">
        <v>64183.098599999998</v>
      </c>
      <c r="AC92" s="218"/>
      <c r="AD92" s="219">
        <v>10697.1831</v>
      </c>
      <c r="AE92" s="220">
        <v>0</v>
      </c>
      <c r="AF92" s="218">
        <v>20</v>
      </c>
      <c r="AG92" s="219">
        <v>10697.1831</v>
      </c>
      <c r="AH92" s="220">
        <v>213943.66200000001</v>
      </c>
      <c r="AI92" s="218">
        <v>6</v>
      </c>
      <c r="AJ92" s="219">
        <v>10697.1831</v>
      </c>
      <c r="AK92" s="220">
        <v>64183.098599999998</v>
      </c>
      <c r="AL92" s="218">
        <v>5</v>
      </c>
      <c r="AM92" s="219">
        <v>10697.1831</v>
      </c>
      <c r="AN92" s="220">
        <v>53485.915500000003</v>
      </c>
      <c r="AO92" s="218">
        <v>20</v>
      </c>
      <c r="AP92" s="219">
        <v>10697.1831</v>
      </c>
      <c r="AQ92" s="220">
        <v>213943.66200000001</v>
      </c>
      <c r="AR92" s="218">
        <v>10</v>
      </c>
      <c r="AS92" s="219">
        <v>10697.1831</v>
      </c>
      <c r="AT92" s="220">
        <v>106971.83100000001</v>
      </c>
      <c r="AU92" s="218">
        <v>10</v>
      </c>
      <c r="AV92" s="219">
        <v>10697.1831</v>
      </c>
      <c r="AW92" s="220">
        <v>106971.83100000001</v>
      </c>
      <c r="AX92" s="218">
        <v>6</v>
      </c>
      <c r="AY92" s="219">
        <v>10697.1831</v>
      </c>
      <c r="AZ92" s="220">
        <v>64183.098599999998</v>
      </c>
      <c r="BA92" s="218">
        <v>24</v>
      </c>
      <c r="BB92" s="219">
        <v>10697.1831</v>
      </c>
      <c r="BC92" s="220">
        <v>256732.39439999999</v>
      </c>
      <c r="BD92" s="218"/>
      <c r="BE92" s="219">
        <v>10697.1831</v>
      </c>
      <c r="BF92" s="220">
        <v>0</v>
      </c>
      <c r="BG92" s="218">
        <v>50</v>
      </c>
      <c r="BH92" s="219">
        <v>10697.1831</v>
      </c>
      <c r="BI92" s="220">
        <v>534859.15500000003</v>
      </c>
      <c r="BJ92" s="218">
        <v>30</v>
      </c>
      <c r="BK92" s="219">
        <v>10697.1831</v>
      </c>
      <c r="BL92" s="220">
        <v>320915.49300000002</v>
      </c>
      <c r="BM92" s="218">
        <v>40</v>
      </c>
      <c r="BN92" s="219">
        <v>10697.1831</v>
      </c>
      <c r="BO92" s="220">
        <v>427887.32400000002</v>
      </c>
      <c r="BP92" s="218">
        <v>24</v>
      </c>
      <c r="BQ92" s="219">
        <v>10697.1831</v>
      </c>
      <c r="BR92" s="220">
        <v>256732.39439999999</v>
      </c>
      <c r="BS92" s="234">
        <v>50</v>
      </c>
      <c r="BT92" s="228">
        <v>6431.0690000000004</v>
      </c>
      <c r="BU92" s="222">
        <v>321553.45</v>
      </c>
      <c r="BV92" s="218">
        <v>25</v>
      </c>
      <c r="BW92" s="219">
        <v>10697.1831</v>
      </c>
      <c r="BX92" s="220">
        <v>267429.57750000001</v>
      </c>
      <c r="BY92" s="234">
        <v>20</v>
      </c>
      <c r="BZ92" s="228">
        <v>6431.0690000000004</v>
      </c>
      <c r="CA92" s="222">
        <v>128621.38</v>
      </c>
      <c r="CB92" s="218"/>
      <c r="CC92" s="219">
        <v>10697.1831</v>
      </c>
      <c r="CD92" s="220">
        <v>0</v>
      </c>
      <c r="CE92" s="223">
        <v>1010</v>
      </c>
      <c r="CF92" s="218">
        <v>0</v>
      </c>
      <c r="CG92" s="216">
        <v>70</v>
      </c>
      <c r="CH92" s="228">
        <v>6431.0690000000004</v>
      </c>
      <c r="CI92" s="229">
        <v>450174.83</v>
      </c>
      <c r="CJ92" s="216">
        <v>940</v>
      </c>
      <c r="CK92" s="219">
        <v>10697.1831</v>
      </c>
      <c r="CL92" s="225">
        <v>10055352.114</v>
      </c>
      <c r="CM92" s="226">
        <v>10505526.944000006</v>
      </c>
      <c r="CN92" s="227">
        <v>10505526.944</v>
      </c>
    </row>
    <row r="93" spans="1:92" ht="16.5" x14ac:dyDescent="0.25">
      <c r="A93" s="214">
        <v>88</v>
      </c>
      <c r="B93" s="215">
        <v>204</v>
      </c>
      <c r="C93" s="216">
        <v>144.75</v>
      </c>
      <c r="D93" s="217" t="s">
        <v>108</v>
      </c>
      <c r="E93" s="216">
        <v>93</v>
      </c>
      <c r="F93" s="216">
        <v>168</v>
      </c>
      <c r="G93" s="216">
        <v>261</v>
      </c>
      <c r="H93" s="234">
        <v>50</v>
      </c>
      <c r="I93" s="228">
        <v>14760.243999999999</v>
      </c>
      <c r="J93" s="220">
        <v>738012.2</v>
      </c>
      <c r="K93" s="234">
        <v>10</v>
      </c>
      <c r="L93" s="228">
        <v>14760.243999999999</v>
      </c>
      <c r="M93" s="220">
        <v>147602.44</v>
      </c>
      <c r="N93" s="218">
        <v>10</v>
      </c>
      <c r="O93" s="219">
        <v>25673.6178</v>
      </c>
      <c r="P93" s="220">
        <v>256736.17800000001</v>
      </c>
      <c r="Q93" s="218"/>
      <c r="R93" s="219">
        <v>25673.6178</v>
      </c>
      <c r="S93" s="220">
        <v>0</v>
      </c>
      <c r="T93" s="234">
        <v>10</v>
      </c>
      <c r="U93" s="228">
        <v>14760.243999999999</v>
      </c>
      <c r="V93" s="220">
        <v>147602.44</v>
      </c>
      <c r="W93" s="234">
        <v>10</v>
      </c>
      <c r="X93" s="228">
        <v>14760.243999999999</v>
      </c>
      <c r="Y93" s="220">
        <v>147602.44</v>
      </c>
      <c r="Z93" s="234">
        <v>10</v>
      </c>
      <c r="AA93" s="228">
        <v>14760.243999999999</v>
      </c>
      <c r="AB93" s="220">
        <v>147602.44</v>
      </c>
      <c r="AC93" s="234">
        <v>10</v>
      </c>
      <c r="AD93" s="228">
        <v>14760.243999999999</v>
      </c>
      <c r="AE93" s="220">
        <v>147602.44</v>
      </c>
      <c r="AF93" s="218">
        <v>10</v>
      </c>
      <c r="AG93" s="219">
        <v>25673.6178</v>
      </c>
      <c r="AH93" s="220">
        <v>256736.17800000001</v>
      </c>
      <c r="AI93" s="218">
        <v>10</v>
      </c>
      <c r="AJ93" s="219">
        <v>25673.6178</v>
      </c>
      <c r="AK93" s="220">
        <v>256736.17800000001</v>
      </c>
      <c r="AL93" s="218">
        <v>10</v>
      </c>
      <c r="AM93" s="219">
        <v>25673.6178</v>
      </c>
      <c r="AN93" s="220">
        <v>256736.17800000001</v>
      </c>
      <c r="AO93" s="218">
        <v>10</v>
      </c>
      <c r="AP93" s="219">
        <v>25673.6178</v>
      </c>
      <c r="AQ93" s="220">
        <v>256736.17800000001</v>
      </c>
      <c r="AR93" s="218">
        <v>8</v>
      </c>
      <c r="AS93" s="219">
        <v>25673.6178</v>
      </c>
      <c r="AT93" s="220">
        <v>205388.9424</v>
      </c>
      <c r="AU93" s="218">
        <v>7</v>
      </c>
      <c r="AV93" s="219">
        <v>25673.6178</v>
      </c>
      <c r="AW93" s="220">
        <v>179715.32459999999</v>
      </c>
      <c r="AX93" s="218">
        <v>8</v>
      </c>
      <c r="AY93" s="219">
        <v>25673.6178</v>
      </c>
      <c r="AZ93" s="220">
        <v>205388.9424</v>
      </c>
      <c r="BA93" s="234">
        <v>10</v>
      </c>
      <c r="BB93" s="228">
        <v>14760.243999999999</v>
      </c>
      <c r="BC93" s="220">
        <v>147602.44</v>
      </c>
      <c r="BD93" s="234">
        <v>6</v>
      </c>
      <c r="BE93" s="228">
        <v>14760.243999999999</v>
      </c>
      <c r="BF93" s="220">
        <v>88561.463999999993</v>
      </c>
      <c r="BG93" s="218">
        <v>10</v>
      </c>
      <c r="BH93" s="219">
        <v>25673.6178</v>
      </c>
      <c r="BI93" s="220">
        <v>256736.17800000001</v>
      </c>
      <c r="BJ93" s="218">
        <v>10</v>
      </c>
      <c r="BK93" s="219">
        <v>25673.6178</v>
      </c>
      <c r="BL93" s="220">
        <v>256736.17800000001</v>
      </c>
      <c r="BM93" s="218">
        <v>10</v>
      </c>
      <c r="BN93" s="219">
        <v>25673.6178</v>
      </c>
      <c r="BO93" s="220">
        <v>256736.17800000001</v>
      </c>
      <c r="BP93" s="218">
        <v>10</v>
      </c>
      <c r="BQ93" s="219">
        <v>25673.6178</v>
      </c>
      <c r="BR93" s="220">
        <v>256736.17800000001</v>
      </c>
      <c r="BS93" s="218">
        <v>8</v>
      </c>
      <c r="BT93" s="219">
        <v>25673.6178</v>
      </c>
      <c r="BU93" s="220">
        <v>205388.9424</v>
      </c>
      <c r="BV93" s="218">
        <v>4</v>
      </c>
      <c r="BW93" s="219">
        <v>25673.6178</v>
      </c>
      <c r="BX93" s="220">
        <v>102694.4712</v>
      </c>
      <c r="BY93" s="218">
        <v>10</v>
      </c>
      <c r="BZ93" s="219">
        <v>25673.6178</v>
      </c>
      <c r="CA93" s="220">
        <v>256736.17800000001</v>
      </c>
      <c r="CB93" s="218">
        <v>10</v>
      </c>
      <c r="CC93" s="219">
        <v>25673.6178</v>
      </c>
      <c r="CD93" s="220">
        <v>256736.17800000001</v>
      </c>
      <c r="CE93" s="223">
        <v>261</v>
      </c>
      <c r="CF93" s="218">
        <v>0</v>
      </c>
      <c r="CG93" s="216">
        <v>116</v>
      </c>
      <c r="CH93" s="228">
        <v>14760.243999999999</v>
      </c>
      <c r="CI93" s="229">
        <v>1712188.3039999998</v>
      </c>
      <c r="CJ93" s="216">
        <v>145</v>
      </c>
      <c r="CK93" s="219">
        <v>25673.6178</v>
      </c>
      <c r="CL93" s="225">
        <v>3722674.5809999998</v>
      </c>
      <c r="CM93" s="226">
        <v>5434862.8850000007</v>
      </c>
      <c r="CN93" s="227">
        <v>5434862.8849999998</v>
      </c>
    </row>
    <row r="94" spans="1:92" ht="16.5" x14ac:dyDescent="0.25">
      <c r="A94" s="214">
        <v>89</v>
      </c>
      <c r="B94" s="215">
        <v>205</v>
      </c>
      <c r="C94" s="216">
        <v>11</v>
      </c>
      <c r="D94" s="217" t="s">
        <v>142</v>
      </c>
      <c r="E94" s="216">
        <v>4</v>
      </c>
      <c r="F94" s="216">
        <v>12</v>
      </c>
      <c r="G94" s="216">
        <v>16</v>
      </c>
      <c r="H94" s="218"/>
      <c r="I94" s="219">
        <v>32639.225399999996</v>
      </c>
      <c r="J94" s="220">
        <v>0</v>
      </c>
      <c r="K94" s="218"/>
      <c r="L94" s="219">
        <v>32639.225399999996</v>
      </c>
      <c r="M94" s="220">
        <v>0</v>
      </c>
      <c r="N94" s="218"/>
      <c r="O94" s="219">
        <v>32639.225399999996</v>
      </c>
      <c r="P94" s="220">
        <v>0</v>
      </c>
      <c r="Q94" s="218"/>
      <c r="R94" s="219">
        <v>32639.225399999996</v>
      </c>
      <c r="S94" s="220">
        <v>0</v>
      </c>
      <c r="T94" s="218">
        <v>1</v>
      </c>
      <c r="U94" s="219">
        <v>32639.225399999996</v>
      </c>
      <c r="V94" s="220">
        <v>32639.225399999996</v>
      </c>
      <c r="W94" s="218">
        <v>4</v>
      </c>
      <c r="X94" s="219">
        <v>32639.225399999996</v>
      </c>
      <c r="Y94" s="220">
        <v>130556.90159999998</v>
      </c>
      <c r="Z94" s="218"/>
      <c r="AA94" s="219">
        <v>32639.225399999996</v>
      </c>
      <c r="AB94" s="220">
        <v>0</v>
      </c>
      <c r="AC94" s="218"/>
      <c r="AD94" s="219">
        <v>32639.225399999996</v>
      </c>
      <c r="AE94" s="220">
        <v>0</v>
      </c>
      <c r="AF94" s="218"/>
      <c r="AG94" s="219">
        <v>32639.225399999996</v>
      </c>
      <c r="AH94" s="220">
        <v>0</v>
      </c>
      <c r="AI94" s="218">
        <v>2</v>
      </c>
      <c r="AJ94" s="219">
        <v>32639.225399999996</v>
      </c>
      <c r="AK94" s="220">
        <v>65278.450799999991</v>
      </c>
      <c r="AL94" s="218"/>
      <c r="AM94" s="219">
        <v>32639.225399999996</v>
      </c>
      <c r="AN94" s="220">
        <v>0</v>
      </c>
      <c r="AO94" s="218"/>
      <c r="AP94" s="219">
        <v>32639.225399999996</v>
      </c>
      <c r="AQ94" s="220">
        <v>0</v>
      </c>
      <c r="AR94" s="218">
        <v>2</v>
      </c>
      <c r="AS94" s="219">
        <v>32639.225399999996</v>
      </c>
      <c r="AT94" s="220">
        <v>65278.450799999991</v>
      </c>
      <c r="AU94" s="218"/>
      <c r="AV94" s="219">
        <v>32639.225399999996</v>
      </c>
      <c r="AW94" s="220">
        <v>0</v>
      </c>
      <c r="AX94" s="218"/>
      <c r="AY94" s="219">
        <v>32639.225399999996</v>
      </c>
      <c r="AZ94" s="220">
        <v>0</v>
      </c>
      <c r="BA94" s="218"/>
      <c r="BB94" s="219">
        <v>32639.225399999996</v>
      </c>
      <c r="BC94" s="220">
        <v>0</v>
      </c>
      <c r="BD94" s="218"/>
      <c r="BE94" s="219">
        <v>32639.225399999996</v>
      </c>
      <c r="BF94" s="220">
        <v>0</v>
      </c>
      <c r="BG94" s="218"/>
      <c r="BH94" s="219">
        <v>32639.225399999996</v>
      </c>
      <c r="BI94" s="220">
        <v>0</v>
      </c>
      <c r="BJ94" s="234">
        <v>2</v>
      </c>
      <c r="BK94" s="228">
        <v>17690.432000000001</v>
      </c>
      <c r="BL94" s="222">
        <v>35380.864000000001</v>
      </c>
      <c r="BM94" s="234">
        <v>2</v>
      </c>
      <c r="BN94" s="228">
        <v>17690.432000000001</v>
      </c>
      <c r="BO94" s="222">
        <v>35380.864000000001</v>
      </c>
      <c r="BP94" s="218">
        <v>2</v>
      </c>
      <c r="BQ94" s="219">
        <v>32639.225399999996</v>
      </c>
      <c r="BR94" s="220">
        <v>65278.450799999991</v>
      </c>
      <c r="BS94" s="234">
        <v>1</v>
      </c>
      <c r="BT94" s="228">
        <v>17690.432000000001</v>
      </c>
      <c r="BU94" s="222">
        <v>17690.432000000001</v>
      </c>
      <c r="BV94" s="218"/>
      <c r="BW94" s="219">
        <v>32639.225399999996</v>
      </c>
      <c r="BX94" s="220">
        <v>0</v>
      </c>
      <c r="BY94" s="218"/>
      <c r="BZ94" s="219">
        <v>32639.225399999996</v>
      </c>
      <c r="CA94" s="220">
        <v>0</v>
      </c>
      <c r="CB94" s="218"/>
      <c r="CC94" s="219">
        <v>32639.225399999996</v>
      </c>
      <c r="CD94" s="220">
        <v>0</v>
      </c>
      <c r="CE94" s="223">
        <v>16</v>
      </c>
      <c r="CF94" s="218">
        <v>0</v>
      </c>
      <c r="CG94" s="216">
        <v>5</v>
      </c>
      <c r="CH94" s="228">
        <v>17690.432000000001</v>
      </c>
      <c r="CI94" s="229">
        <v>88452.160000000003</v>
      </c>
      <c r="CJ94" s="216">
        <v>11</v>
      </c>
      <c r="CK94" s="219">
        <v>32639.225399999996</v>
      </c>
      <c r="CL94" s="225">
        <v>359031.47939999995</v>
      </c>
      <c r="CM94" s="226">
        <v>447483.63939999999</v>
      </c>
      <c r="CN94" s="227">
        <v>447483.63939999999</v>
      </c>
    </row>
    <row r="95" spans="1:92" ht="16.5" x14ac:dyDescent="0.25">
      <c r="A95" s="214">
        <v>90</v>
      </c>
      <c r="B95" s="215">
        <v>207</v>
      </c>
      <c r="C95" s="216">
        <v>0</v>
      </c>
      <c r="D95" s="217" t="s">
        <v>143</v>
      </c>
      <c r="E95" s="216">
        <v>9</v>
      </c>
      <c r="F95" s="216">
        <v>-2</v>
      </c>
      <c r="G95" s="216">
        <v>7</v>
      </c>
      <c r="H95" s="218"/>
      <c r="I95" s="221">
        <v>7186.7380000000003</v>
      </c>
      <c r="J95" s="220">
        <v>0</v>
      </c>
      <c r="K95" s="218"/>
      <c r="L95" s="221">
        <v>7186.7380000000003</v>
      </c>
      <c r="M95" s="218"/>
      <c r="N95" s="218"/>
      <c r="O95" s="218"/>
      <c r="P95" s="218"/>
      <c r="Q95" s="218"/>
      <c r="R95" s="218"/>
      <c r="S95" s="218"/>
      <c r="T95" s="218"/>
      <c r="U95" s="218"/>
      <c r="V95" s="218"/>
      <c r="W95" s="218"/>
      <c r="X95" s="218"/>
      <c r="Y95" s="218"/>
      <c r="Z95" s="218"/>
      <c r="AA95" s="218"/>
      <c r="AB95" s="218"/>
      <c r="AC95" s="218"/>
      <c r="AD95" s="218"/>
      <c r="AE95" s="218"/>
      <c r="AF95" s="218"/>
      <c r="AG95" s="218"/>
      <c r="AH95" s="218"/>
      <c r="AI95" s="218"/>
      <c r="AJ95" s="218"/>
      <c r="AK95" s="218"/>
      <c r="AL95" s="218"/>
      <c r="AM95" s="218"/>
      <c r="AN95" s="218"/>
      <c r="AO95" s="218"/>
      <c r="AP95" s="218"/>
      <c r="AQ95" s="218"/>
      <c r="AR95" s="218"/>
      <c r="AS95" s="218"/>
      <c r="AT95" s="218"/>
      <c r="AU95" s="218"/>
      <c r="AV95" s="218"/>
      <c r="AW95" s="218"/>
      <c r="AX95" s="218"/>
      <c r="AY95" s="218"/>
      <c r="AZ95" s="218"/>
      <c r="BA95" s="218"/>
      <c r="BB95" s="218"/>
      <c r="BC95" s="218"/>
      <c r="BD95" s="218"/>
      <c r="BE95" s="218"/>
      <c r="BF95" s="218"/>
      <c r="BG95" s="218"/>
      <c r="BH95" s="218"/>
      <c r="BI95" s="218"/>
      <c r="BJ95" s="218"/>
      <c r="BK95" s="218"/>
      <c r="BL95" s="218"/>
      <c r="BM95" s="218"/>
      <c r="BN95" s="218"/>
      <c r="BO95" s="218"/>
      <c r="BP95" s="218"/>
      <c r="BQ95" s="218"/>
      <c r="BR95" s="218"/>
      <c r="BS95" s="218"/>
      <c r="BT95" s="218"/>
      <c r="BU95" s="218"/>
      <c r="BV95" s="218"/>
      <c r="BW95" s="218"/>
      <c r="BX95" s="218"/>
      <c r="BY95" s="218"/>
      <c r="BZ95" s="218"/>
      <c r="CA95" s="218"/>
      <c r="CB95" s="218"/>
      <c r="CC95" s="218"/>
      <c r="CD95" s="218"/>
      <c r="CE95" s="223">
        <v>0</v>
      </c>
      <c r="CF95" s="218">
        <v>-7</v>
      </c>
      <c r="CG95" s="216">
        <v>7</v>
      </c>
      <c r="CH95" s="228">
        <v>7186.7380000000003</v>
      </c>
      <c r="CI95" s="229">
        <v>50307.166000000005</v>
      </c>
      <c r="CJ95" s="216">
        <v>0</v>
      </c>
      <c r="CK95" s="219">
        <v>8209.4661000000015</v>
      </c>
      <c r="CL95" s="225">
        <v>0</v>
      </c>
      <c r="CM95" s="226">
        <v>0</v>
      </c>
    </row>
    <row r="96" spans="1:92" ht="16.5" x14ac:dyDescent="0.25">
      <c r="A96" s="214">
        <v>91</v>
      </c>
      <c r="B96" s="215">
        <v>208</v>
      </c>
      <c r="C96" s="216">
        <v>3.5</v>
      </c>
      <c r="D96" s="217" t="s">
        <v>109</v>
      </c>
      <c r="E96" s="216">
        <v>14</v>
      </c>
      <c r="F96" s="216">
        <v>7</v>
      </c>
      <c r="G96" s="216">
        <v>21</v>
      </c>
      <c r="H96" s="218">
        <v>10</v>
      </c>
      <c r="I96" s="228">
        <v>50779.065000000002</v>
      </c>
      <c r="J96" s="220">
        <v>507790.65</v>
      </c>
      <c r="K96" s="218">
        <v>5</v>
      </c>
      <c r="L96" s="228">
        <v>50779.065000000002</v>
      </c>
      <c r="M96" s="220">
        <v>253895.32500000001</v>
      </c>
      <c r="N96" s="218"/>
      <c r="O96" s="228">
        <v>50779.065000000002</v>
      </c>
      <c r="P96" s="220">
        <v>0</v>
      </c>
      <c r="Q96" s="218"/>
      <c r="R96" s="228">
        <v>50779.065000000002</v>
      </c>
      <c r="S96" s="220">
        <v>0</v>
      </c>
      <c r="T96" s="218"/>
      <c r="U96" s="228">
        <v>50779.065000000002</v>
      </c>
      <c r="V96" s="220">
        <v>0</v>
      </c>
      <c r="W96" s="234">
        <v>4</v>
      </c>
      <c r="X96" s="219">
        <v>72740.655899999998</v>
      </c>
      <c r="Y96" s="220">
        <v>290962.62359999999</v>
      </c>
      <c r="Z96" s="218"/>
      <c r="AA96" s="228">
        <v>50779.065000000002</v>
      </c>
      <c r="AB96" s="220">
        <v>0</v>
      </c>
      <c r="AC96" s="218"/>
      <c r="AD96" s="228">
        <v>50779.065000000002</v>
      </c>
      <c r="AE96" s="220">
        <v>0</v>
      </c>
      <c r="AF96" s="218"/>
      <c r="AG96" s="228">
        <v>50779.065000000002</v>
      </c>
      <c r="AH96" s="220">
        <v>0</v>
      </c>
      <c r="AI96" s="218"/>
      <c r="AJ96" s="228">
        <v>50779.065000000002</v>
      </c>
      <c r="AK96" s="220">
        <v>0</v>
      </c>
      <c r="AL96" s="218"/>
      <c r="AM96" s="228">
        <v>50779.065000000002</v>
      </c>
      <c r="AN96" s="220">
        <v>0</v>
      </c>
      <c r="AO96" s="218"/>
      <c r="AP96" s="228">
        <v>50779.065000000002</v>
      </c>
      <c r="AQ96" s="220">
        <v>0</v>
      </c>
      <c r="AR96" s="218"/>
      <c r="AS96" s="228">
        <v>50779.065000000002</v>
      </c>
      <c r="AT96" s="220">
        <v>0</v>
      </c>
      <c r="AU96" s="218">
        <v>2</v>
      </c>
      <c r="AV96" s="228">
        <v>50779.065000000002</v>
      </c>
      <c r="AW96" s="220">
        <v>101558.13</v>
      </c>
      <c r="AX96" s="218"/>
      <c r="AY96" s="228">
        <v>50779.065000000002</v>
      </c>
      <c r="AZ96" s="220">
        <v>0</v>
      </c>
      <c r="BA96" s="218"/>
      <c r="BB96" s="228">
        <v>50779.065000000002</v>
      </c>
      <c r="BC96" s="220">
        <v>0</v>
      </c>
      <c r="BD96" s="218"/>
      <c r="BE96" s="228">
        <v>50779.065000000002</v>
      </c>
      <c r="BF96" s="220">
        <v>0</v>
      </c>
      <c r="BG96" s="218"/>
      <c r="BH96" s="228">
        <v>50779.065000000002</v>
      </c>
      <c r="BI96" s="220">
        <v>0</v>
      </c>
      <c r="BJ96" s="218"/>
      <c r="BK96" s="228">
        <v>50779.065000000002</v>
      </c>
      <c r="BL96" s="220">
        <v>0</v>
      </c>
      <c r="BM96" s="218"/>
      <c r="BN96" s="228">
        <v>50779.065000000002</v>
      </c>
      <c r="BO96" s="220">
        <v>0</v>
      </c>
      <c r="BP96" s="218"/>
      <c r="BQ96" s="228">
        <v>50779.065000000002</v>
      </c>
      <c r="BR96" s="220">
        <v>0</v>
      </c>
      <c r="BS96" s="218"/>
      <c r="BT96" s="228">
        <v>50779.065000000002</v>
      </c>
      <c r="BU96" s="220">
        <v>0</v>
      </c>
      <c r="BV96" s="218"/>
      <c r="BW96" s="228">
        <v>50779.065000000002</v>
      </c>
      <c r="BX96" s="220">
        <v>0</v>
      </c>
      <c r="BY96" s="218"/>
      <c r="BZ96" s="228">
        <v>50779.065000000002</v>
      </c>
      <c r="CA96" s="220">
        <v>0</v>
      </c>
      <c r="CB96" s="218"/>
      <c r="CC96" s="228">
        <v>50779.065000000002</v>
      </c>
      <c r="CD96" s="220">
        <v>0</v>
      </c>
      <c r="CE96" s="223">
        <v>21</v>
      </c>
      <c r="CF96" s="218">
        <v>0</v>
      </c>
      <c r="CG96" s="216">
        <v>17</v>
      </c>
      <c r="CH96" s="228">
        <v>50779.065000000002</v>
      </c>
      <c r="CI96" s="229">
        <v>863244.10499999998</v>
      </c>
      <c r="CJ96" s="216">
        <v>4</v>
      </c>
      <c r="CK96" s="219">
        <v>72740.655899999998</v>
      </c>
      <c r="CL96" s="225">
        <v>290962.62359999999</v>
      </c>
      <c r="CM96" s="226">
        <v>1154206.7286</v>
      </c>
      <c r="CN96" s="227">
        <v>1154206.7286</v>
      </c>
    </row>
    <row r="97" spans="1:92" ht="16.5" x14ac:dyDescent="0.25">
      <c r="A97" s="214">
        <v>92</v>
      </c>
      <c r="B97" s="215">
        <v>209</v>
      </c>
      <c r="C97" s="216">
        <v>6.75</v>
      </c>
      <c r="D97" s="217" t="s">
        <v>144</v>
      </c>
      <c r="E97" s="216">
        <v>1</v>
      </c>
      <c r="F97" s="216">
        <v>7</v>
      </c>
      <c r="G97" s="216">
        <v>8</v>
      </c>
      <c r="H97" s="218"/>
      <c r="I97" s="219">
        <v>51545.874600000003</v>
      </c>
      <c r="J97" s="220">
        <v>0</v>
      </c>
      <c r="K97" s="218"/>
      <c r="L97" s="219">
        <v>51545.874600000003</v>
      </c>
      <c r="M97" s="220">
        <v>0</v>
      </c>
      <c r="N97" s="218"/>
      <c r="O97" s="219">
        <v>51545.874600000003</v>
      </c>
      <c r="P97" s="220">
        <v>0</v>
      </c>
      <c r="Q97" s="218"/>
      <c r="R97" s="219">
        <v>51545.874600000003</v>
      </c>
      <c r="S97" s="220">
        <v>0</v>
      </c>
      <c r="T97" s="218"/>
      <c r="U97" s="219">
        <v>51545.874600000003</v>
      </c>
      <c r="V97" s="220">
        <v>0</v>
      </c>
      <c r="W97" s="218">
        <v>6</v>
      </c>
      <c r="X97" s="219">
        <v>51545.874600000003</v>
      </c>
      <c r="Y97" s="220">
        <v>309275.2476</v>
      </c>
      <c r="Z97" s="218"/>
      <c r="AA97" s="219">
        <v>51545.874600000003</v>
      </c>
      <c r="AB97" s="220">
        <v>0</v>
      </c>
      <c r="AC97" s="218"/>
      <c r="AD97" s="219">
        <v>51545.874600000003</v>
      </c>
      <c r="AE97" s="220">
        <v>0</v>
      </c>
      <c r="AF97" s="218"/>
      <c r="AG97" s="219">
        <v>51545.874600000003</v>
      </c>
      <c r="AH97" s="220">
        <v>0</v>
      </c>
      <c r="AI97" s="218"/>
      <c r="AJ97" s="219">
        <v>51545.874600000003</v>
      </c>
      <c r="AK97" s="220">
        <v>0</v>
      </c>
      <c r="AL97" s="218"/>
      <c r="AM97" s="219">
        <v>51545.874600000003</v>
      </c>
      <c r="AN97" s="220">
        <v>0</v>
      </c>
      <c r="AO97" s="218"/>
      <c r="AP97" s="219">
        <v>51545.874600000003</v>
      </c>
      <c r="AQ97" s="220">
        <v>0</v>
      </c>
      <c r="AR97" s="218"/>
      <c r="AS97" s="219">
        <v>51545.874600000003</v>
      </c>
      <c r="AT97" s="220">
        <v>0</v>
      </c>
      <c r="AU97" s="218">
        <v>2</v>
      </c>
      <c r="AV97" s="228">
        <v>37357.794999999998</v>
      </c>
      <c r="AW97" s="222">
        <v>74715.59</v>
      </c>
      <c r="AX97" s="218"/>
      <c r="AY97" s="219">
        <v>51545.874600000003</v>
      </c>
      <c r="AZ97" s="220">
        <v>0</v>
      </c>
      <c r="BA97" s="218"/>
      <c r="BB97" s="219">
        <v>51545.874600000003</v>
      </c>
      <c r="BC97" s="220">
        <v>0</v>
      </c>
      <c r="BD97" s="218"/>
      <c r="BE97" s="219">
        <v>51545.874600000003</v>
      </c>
      <c r="BF97" s="220">
        <v>0</v>
      </c>
      <c r="BG97" s="218"/>
      <c r="BH97" s="219">
        <v>51545.874600000003</v>
      </c>
      <c r="BI97" s="220">
        <v>0</v>
      </c>
      <c r="BJ97" s="218"/>
      <c r="BK97" s="219">
        <v>51545.874600000003</v>
      </c>
      <c r="BL97" s="220">
        <v>0</v>
      </c>
      <c r="BM97" s="218"/>
      <c r="BN97" s="219">
        <v>51545.874600000003</v>
      </c>
      <c r="BO97" s="220">
        <v>0</v>
      </c>
      <c r="BP97" s="218"/>
      <c r="BQ97" s="219">
        <v>51545.874600000003</v>
      </c>
      <c r="BR97" s="220">
        <v>0</v>
      </c>
      <c r="BS97" s="218"/>
      <c r="BT97" s="219">
        <v>51545.874600000003</v>
      </c>
      <c r="BU97" s="220">
        <v>0</v>
      </c>
      <c r="BV97" s="218"/>
      <c r="BW97" s="219">
        <v>51545.874600000003</v>
      </c>
      <c r="BX97" s="220">
        <v>0</v>
      </c>
      <c r="BY97" s="218"/>
      <c r="BZ97" s="219">
        <v>51545.874600000003</v>
      </c>
      <c r="CA97" s="220">
        <v>0</v>
      </c>
      <c r="CB97" s="218"/>
      <c r="CC97" s="219">
        <v>51545.874600000003</v>
      </c>
      <c r="CD97" s="220">
        <v>0</v>
      </c>
      <c r="CE97" s="223">
        <v>8</v>
      </c>
      <c r="CF97" s="218">
        <v>0</v>
      </c>
      <c r="CG97" s="216">
        <v>2</v>
      </c>
      <c r="CH97" s="228">
        <v>37357.794999999998</v>
      </c>
      <c r="CI97" s="229">
        <v>74715.59</v>
      </c>
      <c r="CJ97" s="216">
        <v>6</v>
      </c>
      <c r="CK97" s="219">
        <v>51545.874600000003</v>
      </c>
      <c r="CL97" s="225">
        <v>309275.2476</v>
      </c>
      <c r="CM97" s="226">
        <v>383990.83759999997</v>
      </c>
      <c r="CN97" s="227">
        <v>383990.83759999997</v>
      </c>
    </row>
    <row r="98" spans="1:92" ht="16.5" x14ac:dyDescent="0.25">
      <c r="A98" s="214">
        <v>93</v>
      </c>
      <c r="B98" s="215">
        <v>210</v>
      </c>
      <c r="C98" s="216">
        <v>4.5</v>
      </c>
      <c r="D98" s="217" t="s">
        <v>110</v>
      </c>
      <c r="E98" s="216">
        <v>14</v>
      </c>
      <c r="F98" s="216">
        <v>8</v>
      </c>
      <c r="G98" s="216">
        <v>22</v>
      </c>
      <c r="H98" s="218">
        <v>5</v>
      </c>
      <c r="I98" s="228">
        <v>22537.643999999997</v>
      </c>
      <c r="J98" s="220">
        <v>112688.21999999999</v>
      </c>
      <c r="K98" s="218">
        <v>5</v>
      </c>
      <c r="L98" s="219">
        <v>39305.928599999999</v>
      </c>
      <c r="M98" s="220">
        <v>196529.64299999998</v>
      </c>
      <c r="N98" s="218"/>
      <c r="O98" s="228">
        <v>22537.643999999997</v>
      </c>
      <c r="P98" s="220">
        <v>0</v>
      </c>
      <c r="Q98" s="218"/>
      <c r="R98" s="228">
        <v>22537.643999999997</v>
      </c>
      <c r="S98" s="220">
        <v>0</v>
      </c>
      <c r="T98" s="218"/>
      <c r="U98" s="228">
        <v>22537.643999999997</v>
      </c>
      <c r="V98" s="220">
        <v>0</v>
      </c>
      <c r="W98" s="218">
        <v>10</v>
      </c>
      <c r="X98" s="228">
        <v>22537.643999999997</v>
      </c>
      <c r="Y98" s="220">
        <v>225376.43999999997</v>
      </c>
      <c r="Z98" s="218"/>
      <c r="AA98" s="228">
        <v>22537.643999999997</v>
      </c>
      <c r="AB98" s="220">
        <v>0</v>
      </c>
      <c r="AC98" s="218"/>
      <c r="AD98" s="228">
        <v>22537.643999999997</v>
      </c>
      <c r="AE98" s="220">
        <v>0</v>
      </c>
      <c r="AF98" s="218"/>
      <c r="AG98" s="228">
        <v>22537.643999999997</v>
      </c>
      <c r="AH98" s="220">
        <v>0</v>
      </c>
      <c r="AI98" s="218"/>
      <c r="AJ98" s="228">
        <v>22537.643999999997</v>
      </c>
      <c r="AK98" s="220">
        <v>0</v>
      </c>
      <c r="AL98" s="218"/>
      <c r="AM98" s="228">
        <v>22537.643999999997</v>
      </c>
      <c r="AN98" s="220">
        <v>0</v>
      </c>
      <c r="AO98" s="218"/>
      <c r="AP98" s="228">
        <v>22537.643999999997</v>
      </c>
      <c r="AQ98" s="220">
        <v>0</v>
      </c>
      <c r="AR98" s="218"/>
      <c r="AS98" s="228">
        <v>22537.643999999997</v>
      </c>
      <c r="AT98" s="220">
        <v>0</v>
      </c>
      <c r="AU98" s="218">
        <v>2</v>
      </c>
      <c r="AV98" s="228">
        <v>22537.643999999997</v>
      </c>
      <c r="AW98" s="220">
        <v>45075.287999999993</v>
      </c>
      <c r="AX98" s="218"/>
      <c r="AY98" s="228">
        <v>22537.643999999997</v>
      </c>
      <c r="AZ98" s="220">
        <v>0</v>
      </c>
      <c r="BA98" s="218"/>
      <c r="BB98" s="228">
        <v>22537.643999999997</v>
      </c>
      <c r="BC98" s="220">
        <v>0</v>
      </c>
      <c r="BD98" s="218"/>
      <c r="BE98" s="228">
        <v>22537.643999999997</v>
      </c>
      <c r="BF98" s="220">
        <v>0</v>
      </c>
      <c r="BG98" s="218"/>
      <c r="BH98" s="228">
        <v>22537.643999999997</v>
      </c>
      <c r="BI98" s="220">
        <v>0</v>
      </c>
      <c r="BJ98" s="218"/>
      <c r="BK98" s="228">
        <v>22537.643999999997</v>
      </c>
      <c r="BL98" s="220">
        <v>0</v>
      </c>
      <c r="BM98" s="218"/>
      <c r="BN98" s="228">
        <v>22537.643999999997</v>
      </c>
      <c r="BO98" s="220">
        <v>0</v>
      </c>
      <c r="BP98" s="218"/>
      <c r="BQ98" s="228">
        <v>22537.643999999997</v>
      </c>
      <c r="BR98" s="220">
        <v>0</v>
      </c>
      <c r="BS98" s="218"/>
      <c r="BT98" s="228">
        <v>22537.643999999997</v>
      </c>
      <c r="BU98" s="220">
        <v>0</v>
      </c>
      <c r="BV98" s="218"/>
      <c r="BW98" s="228">
        <v>22537.643999999997</v>
      </c>
      <c r="BX98" s="220">
        <v>0</v>
      </c>
      <c r="BY98" s="218"/>
      <c r="BZ98" s="228">
        <v>22537.643999999997</v>
      </c>
      <c r="CA98" s="220">
        <v>0</v>
      </c>
      <c r="CB98" s="218"/>
      <c r="CC98" s="228">
        <v>22537.643999999997</v>
      </c>
      <c r="CD98" s="220">
        <v>0</v>
      </c>
      <c r="CE98" s="223">
        <v>22</v>
      </c>
      <c r="CF98" s="218">
        <v>0</v>
      </c>
      <c r="CG98" s="216">
        <v>17</v>
      </c>
      <c r="CH98" s="228">
        <v>22537.643999999997</v>
      </c>
      <c r="CI98" s="229">
        <v>383139.94799999992</v>
      </c>
      <c r="CJ98" s="216">
        <v>5</v>
      </c>
      <c r="CK98" s="219">
        <v>39305.928599999999</v>
      </c>
      <c r="CL98" s="225">
        <v>196529.64299999998</v>
      </c>
      <c r="CM98" s="226">
        <v>579669.5909999999</v>
      </c>
      <c r="CN98" s="227">
        <v>579669.5909999999</v>
      </c>
    </row>
    <row r="99" spans="1:92" ht="16.5" x14ac:dyDescent="0.25">
      <c r="A99" s="214">
        <v>94</v>
      </c>
      <c r="B99" s="215">
        <v>211</v>
      </c>
      <c r="C99" s="216">
        <v>5.25</v>
      </c>
      <c r="D99" s="217" t="s">
        <v>111</v>
      </c>
      <c r="E99" s="216">
        <v>7</v>
      </c>
      <c r="F99" s="216">
        <v>7</v>
      </c>
      <c r="G99" s="216">
        <v>14</v>
      </c>
      <c r="H99" s="218"/>
      <c r="I99" s="219">
        <v>29553.699600000004</v>
      </c>
      <c r="J99" s="220">
        <v>0</v>
      </c>
      <c r="K99" s="218"/>
      <c r="L99" s="219">
        <v>29553.699600000004</v>
      </c>
      <c r="M99" s="220">
        <v>0</v>
      </c>
      <c r="N99" s="218"/>
      <c r="O99" s="219">
        <v>29553.699600000004</v>
      </c>
      <c r="P99" s="220">
        <v>0</v>
      </c>
      <c r="Q99" s="218"/>
      <c r="R99" s="219">
        <v>29553.699600000004</v>
      </c>
      <c r="S99" s="220">
        <v>0</v>
      </c>
      <c r="T99" s="218"/>
      <c r="U99" s="219">
        <v>29553.699600000004</v>
      </c>
      <c r="V99" s="220">
        <v>0</v>
      </c>
      <c r="W99" s="218">
        <v>10</v>
      </c>
      <c r="X99" s="228">
        <v>15992.016</v>
      </c>
      <c r="Y99" s="222">
        <v>159920.16</v>
      </c>
      <c r="Z99" s="218"/>
      <c r="AA99" s="219">
        <v>29553.699600000004</v>
      </c>
      <c r="AB99" s="220">
        <v>0</v>
      </c>
      <c r="AC99" s="218"/>
      <c r="AD99" s="219">
        <v>29553.699600000004</v>
      </c>
      <c r="AE99" s="220">
        <v>0</v>
      </c>
      <c r="AF99" s="218"/>
      <c r="AG99" s="219">
        <v>29553.699600000004</v>
      </c>
      <c r="AH99" s="220">
        <v>0</v>
      </c>
      <c r="AI99" s="218"/>
      <c r="AJ99" s="219">
        <v>29553.699600000004</v>
      </c>
      <c r="AK99" s="220">
        <v>0</v>
      </c>
      <c r="AL99" s="218"/>
      <c r="AM99" s="219">
        <v>29553.699600000004</v>
      </c>
      <c r="AN99" s="220">
        <v>0</v>
      </c>
      <c r="AO99" s="218"/>
      <c r="AP99" s="219">
        <v>29553.699600000004</v>
      </c>
      <c r="AQ99" s="220">
        <v>0</v>
      </c>
      <c r="AR99" s="218"/>
      <c r="AS99" s="219">
        <v>29553.699600000004</v>
      </c>
      <c r="AT99" s="220">
        <v>0</v>
      </c>
      <c r="AU99" s="218">
        <v>2</v>
      </c>
      <c r="AV99" s="219">
        <v>29553.699600000004</v>
      </c>
      <c r="AW99" s="220">
        <v>59107.399200000007</v>
      </c>
      <c r="AX99" s="218"/>
      <c r="AY99" s="219">
        <v>29553.699600000004</v>
      </c>
      <c r="AZ99" s="220">
        <v>0</v>
      </c>
      <c r="BA99" s="218"/>
      <c r="BB99" s="219">
        <v>29553.699600000004</v>
      </c>
      <c r="BC99" s="220">
        <v>0</v>
      </c>
      <c r="BD99" s="218"/>
      <c r="BE99" s="219">
        <v>29553.699600000004</v>
      </c>
      <c r="BF99" s="220">
        <v>0</v>
      </c>
      <c r="BG99" s="218"/>
      <c r="BH99" s="219">
        <v>29553.699600000004</v>
      </c>
      <c r="BI99" s="220">
        <v>0</v>
      </c>
      <c r="BJ99" s="218"/>
      <c r="BK99" s="219">
        <v>29553.699600000004</v>
      </c>
      <c r="BL99" s="220">
        <v>0</v>
      </c>
      <c r="BM99" s="218"/>
      <c r="BN99" s="219">
        <v>29553.699600000004</v>
      </c>
      <c r="BO99" s="220">
        <v>0</v>
      </c>
      <c r="BP99" s="218"/>
      <c r="BQ99" s="219">
        <v>29553.699600000004</v>
      </c>
      <c r="BR99" s="220">
        <v>0</v>
      </c>
      <c r="BS99" s="218"/>
      <c r="BT99" s="219">
        <v>29553.699600000004</v>
      </c>
      <c r="BU99" s="220">
        <v>0</v>
      </c>
      <c r="BV99" s="218"/>
      <c r="BW99" s="219">
        <v>29553.699600000004</v>
      </c>
      <c r="BX99" s="220">
        <v>0</v>
      </c>
      <c r="BY99" s="218">
        <v>2</v>
      </c>
      <c r="BZ99" s="219">
        <v>29553.699600000004</v>
      </c>
      <c r="CA99" s="220">
        <v>59107.399200000007</v>
      </c>
      <c r="CB99" s="218"/>
      <c r="CC99" s="219">
        <v>29553.699600000004</v>
      </c>
      <c r="CD99" s="220">
        <v>0</v>
      </c>
      <c r="CE99" s="223">
        <v>14</v>
      </c>
      <c r="CF99" s="218">
        <v>0</v>
      </c>
      <c r="CG99" s="216">
        <v>10</v>
      </c>
      <c r="CH99" s="228">
        <v>15992.016</v>
      </c>
      <c r="CI99" s="229">
        <v>159920.16</v>
      </c>
      <c r="CJ99" s="216">
        <v>4</v>
      </c>
      <c r="CK99" s="219">
        <v>29553.699600000004</v>
      </c>
      <c r="CL99" s="225">
        <v>118214.79840000001</v>
      </c>
      <c r="CM99" s="226">
        <v>278134.9584</v>
      </c>
      <c r="CN99" s="227">
        <v>278134.9584</v>
      </c>
    </row>
    <row r="100" spans="1:92" ht="16.5" x14ac:dyDescent="0.25">
      <c r="A100" s="214">
        <v>95</v>
      </c>
      <c r="B100" s="215">
        <v>212</v>
      </c>
      <c r="C100" s="216">
        <v>0</v>
      </c>
      <c r="D100" s="217" t="s">
        <v>112</v>
      </c>
      <c r="E100" s="216">
        <v>37</v>
      </c>
      <c r="F100" s="216">
        <v>-10</v>
      </c>
      <c r="G100" s="216">
        <v>27</v>
      </c>
      <c r="H100" s="218"/>
      <c r="I100" s="221">
        <v>2505.5839999999998</v>
      </c>
      <c r="J100" s="220">
        <v>0</v>
      </c>
      <c r="K100" s="218"/>
      <c r="L100" s="221">
        <v>2505.5839999999998</v>
      </c>
      <c r="M100" s="218"/>
      <c r="N100" s="218"/>
      <c r="O100" s="218"/>
      <c r="P100" s="218"/>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218"/>
      <c r="BX100" s="218"/>
      <c r="BY100" s="218"/>
      <c r="BZ100" s="218"/>
      <c r="CA100" s="218"/>
      <c r="CB100" s="218"/>
      <c r="CC100" s="218"/>
      <c r="CD100" s="218"/>
      <c r="CE100" s="223">
        <v>0</v>
      </c>
      <c r="CF100" s="218">
        <v>-27</v>
      </c>
      <c r="CG100" s="216">
        <v>27</v>
      </c>
      <c r="CH100" s="228">
        <v>2505.5839999999998</v>
      </c>
      <c r="CI100" s="229">
        <v>67650.767999999996</v>
      </c>
      <c r="CJ100" s="216">
        <v>0</v>
      </c>
      <c r="CK100" s="219">
        <v>3333.3516</v>
      </c>
      <c r="CL100" s="225">
        <v>0</v>
      </c>
      <c r="CM100" s="226">
        <v>0</v>
      </c>
    </row>
    <row r="101" spans="1:92" ht="16.5" x14ac:dyDescent="0.25">
      <c r="A101" s="214">
        <v>96</v>
      </c>
      <c r="B101" s="215">
        <v>213</v>
      </c>
      <c r="C101" s="216">
        <v>0</v>
      </c>
      <c r="D101" s="217" t="s">
        <v>145</v>
      </c>
      <c r="E101" s="216">
        <v>1</v>
      </c>
      <c r="F101" s="216">
        <v>-1</v>
      </c>
      <c r="G101" s="216">
        <v>0</v>
      </c>
      <c r="H101" s="218"/>
      <c r="I101" s="221">
        <v>0</v>
      </c>
      <c r="J101" s="220">
        <v>0</v>
      </c>
      <c r="K101" s="218"/>
      <c r="L101" s="221">
        <v>0</v>
      </c>
      <c r="M101" s="218"/>
      <c r="N101" s="218"/>
      <c r="O101" s="218"/>
      <c r="P101" s="218"/>
      <c r="Q101" s="218"/>
      <c r="R101" s="218"/>
      <c r="S101" s="218"/>
      <c r="T101" s="218"/>
      <c r="U101" s="218"/>
      <c r="V101" s="218"/>
      <c r="W101" s="218"/>
      <c r="X101" s="218"/>
      <c r="Y101" s="218"/>
      <c r="Z101" s="218"/>
      <c r="AA101" s="218"/>
      <c r="AB101" s="218"/>
      <c r="AC101" s="218"/>
      <c r="AD101" s="218"/>
      <c r="AE101" s="218"/>
      <c r="AF101" s="218"/>
      <c r="AG101" s="218"/>
      <c r="AH101" s="218"/>
      <c r="AI101" s="218"/>
      <c r="AJ101" s="218"/>
      <c r="AK101" s="218"/>
      <c r="AL101" s="218"/>
      <c r="AM101" s="218"/>
      <c r="AN101" s="218"/>
      <c r="AO101" s="218"/>
      <c r="AP101" s="218"/>
      <c r="AQ101" s="218"/>
      <c r="AR101" s="218"/>
      <c r="AS101" s="218"/>
      <c r="AT101" s="218"/>
      <c r="AU101" s="218"/>
      <c r="AV101" s="218"/>
      <c r="AW101" s="218"/>
      <c r="AX101" s="218"/>
      <c r="AY101" s="218"/>
      <c r="AZ101" s="218"/>
      <c r="BA101" s="218"/>
      <c r="BB101" s="218"/>
      <c r="BC101" s="218"/>
      <c r="BD101" s="218"/>
      <c r="BE101" s="218"/>
      <c r="BF101" s="218"/>
      <c r="BG101" s="218"/>
      <c r="BH101" s="218"/>
      <c r="BI101" s="218"/>
      <c r="BJ101" s="218"/>
      <c r="BK101" s="218"/>
      <c r="BL101" s="218"/>
      <c r="BM101" s="218"/>
      <c r="BN101" s="218"/>
      <c r="BO101" s="218"/>
      <c r="BP101" s="218"/>
      <c r="BQ101" s="218"/>
      <c r="BR101" s="218"/>
      <c r="BS101" s="218"/>
      <c r="BT101" s="218"/>
      <c r="BU101" s="218"/>
      <c r="BV101" s="218"/>
      <c r="BW101" s="218"/>
      <c r="BX101" s="218"/>
      <c r="BY101" s="218"/>
      <c r="BZ101" s="218"/>
      <c r="CA101" s="218"/>
      <c r="CB101" s="218"/>
      <c r="CC101" s="218"/>
      <c r="CD101" s="218"/>
      <c r="CE101" s="223">
        <v>0</v>
      </c>
      <c r="CF101" s="218">
        <v>0</v>
      </c>
      <c r="CG101" s="216">
        <v>0</v>
      </c>
      <c r="CH101" s="228">
        <v>0</v>
      </c>
      <c r="CI101" s="229">
        <v>0</v>
      </c>
      <c r="CJ101" s="216">
        <v>0</v>
      </c>
      <c r="CK101" s="219">
        <v>10448.411399999999</v>
      </c>
      <c r="CL101" s="225">
        <v>0</v>
      </c>
      <c r="CM101" s="226">
        <v>0</v>
      </c>
    </row>
    <row r="102" spans="1:92" ht="16.5" x14ac:dyDescent="0.25">
      <c r="A102" s="214">
        <v>97</v>
      </c>
      <c r="B102" s="215">
        <v>215</v>
      </c>
      <c r="C102" s="216">
        <v>0</v>
      </c>
      <c r="D102" s="217" t="s">
        <v>113</v>
      </c>
      <c r="E102" s="216">
        <v>15</v>
      </c>
      <c r="F102" s="216">
        <v>-9</v>
      </c>
      <c r="G102" s="216">
        <v>6</v>
      </c>
      <c r="H102" s="218"/>
      <c r="I102" s="221">
        <v>10476.367999999999</v>
      </c>
      <c r="J102" s="220">
        <v>0</v>
      </c>
      <c r="K102" s="218"/>
      <c r="L102" s="221">
        <v>10476.367999999999</v>
      </c>
      <c r="M102" s="218"/>
      <c r="N102" s="218"/>
      <c r="O102" s="218"/>
      <c r="P102" s="218"/>
      <c r="Q102" s="218"/>
      <c r="R102" s="218"/>
      <c r="S102" s="218"/>
      <c r="T102" s="218"/>
      <c r="U102" s="218"/>
      <c r="V102" s="218"/>
      <c r="W102" s="218"/>
      <c r="X102" s="218"/>
      <c r="Y102" s="218"/>
      <c r="Z102" s="218"/>
      <c r="AA102" s="218"/>
      <c r="AB102" s="218"/>
      <c r="AC102" s="218"/>
      <c r="AD102" s="218"/>
      <c r="AE102" s="218"/>
      <c r="AF102" s="218"/>
      <c r="AG102" s="218"/>
      <c r="AH102" s="218"/>
      <c r="AI102" s="218"/>
      <c r="AJ102" s="218"/>
      <c r="AK102" s="218"/>
      <c r="AL102" s="218"/>
      <c r="AM102" s="218"/>
      <c r="AN102" s="218"/>
      <c r="AO102" s="218"/>
      <c r="AP102" s="218"/>
      <c r="AQ102" s="218"/>
      <c r="AR102" s="218"/>
      <c r="AS102" s="218"/>
      <c r="AT102" s="218"/>
      <c r="AU102" s="218"/>
      <c r="AV102" s="218"/>
      <c r="AW102" s="218"/>
      <c r="AX102" s="218"/>
      <c r="AY102" s="218"/>
      <c r="AZ102" s="218"/>
      <c r="BA102" s="218"/>
      <c r="BB102" s="218"/>
      <c r="BC102" s="218"/>
      <c r="BD102" s="218"/>
      <c r="BE102" s="218"/>
      <c r="BF102" s="218"/>
      <c r="BG102" s="218"/>
      <c r="BH102" s="218"/>
      <c r="BI102" s="218"/>
      <c r="BJ102" s="218"/>
      <c r="BK102" s="218"/>
      <c r="BL102" s="218"/>
      <c r="BM102" s="218"/>
      <c r="BN102" s="218"/>
      <c r="BO102" s="218"/>
      <c r="BP102" s="218"/>
      <c r="BQ102" s="218"/>
      <c r="BR102" s="218"/>
      <c r="BS102" s="218"/>
      <c r="BT102" s="218"/>
      <c r="BU102" s="218"/>
      <c r="BV102" s="218"/>
      <c r="BW102" s="218"/>
      <c r="BX102" s="218"/>
      <c r="BY102" s="218"/>
      <c r="BZ102" s="218"/>
      <c r="CA102" s="218"/>
      <c r="CB102" s="218"/>
      <c r="CC102" s="218"/>
      <c r="CD102" s="218"/>
      <c r="CE102" s="223">
        <v>0</v>
      </c>
      <c r="CF102" s="218">
        <v>-6</v>
      </c>
      <c r="CG102" s="216">
        <v>6</v>
      </c>
      <c r="CH102" s="228">
        <v>10476.367999999999</v>
      </c>
      <c r="CI102" s="229">
        <v>62858.207999999991</v>
      </c>
      <c r="CJ102" s="216">
        <v>0</v>
      </c>
      <c r="CK102" s="219">
        <v>31743.458099999996</v>
      </c>
      <c r="CL102" s="225">
        <v>0</v>
      </c>
      <c r="CM102" s="226">
        <v>0</v>
      </c>
    </row>
    <row r="103" spans="1:92" ht="16.5" x14ac:dyDescent="0.25">
      <c r="A103" s="214">
        <v>98</v>
      </c>
      <c r="B103" s="215">
        <v>216</v>
      </c>
      <c r="C103" s="216">
        <v>6.75</v>
      </c>
      <c r="D103" s="217" t="s">
        <v>114</v>
      </c>
      <c r="E103" s="216">
        <v>37</v>
      </c>
      <c r="F103" s="216">
        <v>16</v>
      </c>
      <c r="G103" s="216">
        <v>53</v>
      </c>
      <c r="H103" s="218">
        <v>20</v>
      </c>
      <c r="I103" s="228">
        <v>3954.9129999999996</v>
      </c>
      <c r="J103" s="220">
        <v>79098.259999999995</v>
      </c>
      <c r="K103" s="218">
        <v>10</v>
      </c>
      <c r="L103" s="228">
        <v>3954.9129999999996</v>
      </c>
      <c r="M103" s="220">
        <v>39549.129999999997</v>
      </c>
      <c r="N103" s="218"/>
      <c r="O103" s="228">
        <v>3954.9129999999996</v>
      </c>
      <c r="P103" s="220">
        <v>0</v>
      </c>
      <c r="Q103" s="218"/>
      <c r="R103" s="228">
        <v>3954.9129999999996</v>
      </c>
      <c r="S103" s="220">
        <v>0</v>
      </c>
      <c r="T103" s="218">
        <v>10</v>
      </c>
      <c r="U103" s="228">
        <v>3954.9129999999996</v>
      </c>
      <c r="V103" s="220">
        <v>39549.129999999997</v>
      </c>
      <c r="W103" s="218">
        <v>5</v>
      </c>
      <c r="X103" s="228">
        <v>3954.9129999999996</v>
      </c>
      <c r="Y103" s="220">
        <v>19774.564999999999</v>
      </c>
      <c r="Z103" s="218"/>
      <c r="AA103" s="228">
        <v>3954.9129999999996</v>
      </c>
      <c r="AB103" s="220">
        <v>0</v>
      </c>
      <c r="AC103" s="218"/>
      <c r="AD103" s="228">
        <v>3954.9129999999996</v>
      </c>
      <c r="AE103" s="220">
        <v>0</v>
      </c>
      <c r="AF103" s="218"/>
      <c r="AG103" s="228">
        <v>3954.9129999999996</v>
      </c>
      <c r="AH103" s="220">
        <v>0</v>
      </c>
      <c r="AI103" s="218"/>
      <c r="AJ103" s="228">
        <v>3954.9129999999996</v>
      </c>
      <c r="AK103" s="220">
        <v>0</v>
      </c>
      <c r="AL103" s="218"/>
      <c r="AM103" s="228">
        <v>3954.9129999999996</v>
      </c>
      <c r="AN103" s="220">
        <v>0</v>
      </c>
      <c r="AO103" s="218"/>
      <c r="AP103" s="228">
        <v>3954.9129999999996</v>
      </c>
      <c r="AQ103" s="220">
        <v>0</v>
      </c>
      <c r="AR103" s="218"/>
      <c r="AS103" s="228">
        <v>3954.9129999999996</v>
      </c>
      <c r="AT103" s="220">
        <v>0</v>
      </c>
      <c r="AU103" s="218">
        <v>1</v>
      </c>
      <c r="AV103" s="228">
        <v>3954.9129999999996</v>
      </c>
      <c r="AW103" s="220">
        <v>3954.9129999999996</v>
      </c>
      <c r="AX103" s="218"/>
      <c r="AY103" s="228">
        <v>3954.9129999999996</v>
      </c>
      <c r="AZ103" s="220">
        <v>0</v>
      </c>
      <c r="BA103" s="218"/>
      <c r="BB103" s="228">
        <v>3954.9129999999996</v>
      </c>
      <c r="BC103" s="220">
        <v>0</v>
      </c>
      <c r="BD103" s="218">
        <v>1</v>
      </c>
      <c r="BE103" s="228">
        <v>3954.9129999999996</v>
      </c>
      <c r="BF103" s="220">
        <v>3954.9129999999996</v>
      </c>
      <c r="BG103" s="218"/>
      <c r="BH103" s="228">
        <v>3954.9129999999996</v>
      </c>
      <c r="BI103" s="220">
        <v>0</v>
      </c>
      <c r="BJ103" s="218"/>
      <c r="BK103" s="228">
        <v>3954.9129999999996</v>
      </c>
      <c r="BL103" s="220">
        <v>0</v>
      </c>
      <c r="BM103" s="218"/>
      <c r="BN103" s="228">
        <v>3954.9129999999996</v>
      </c>
      <c r="BO103" s="220">
        <v>0</v>
      </c>
      <c r="BP103" s="218">
        <v>6</v>
      </c>
      <c r="BQ103" s="219">
        <v>5124.8861999999999</v>
      </c>
      <c r="BR103" s="220">
        <v>30749.317199999998</v>
      </c>
      <c r="BS103" s="218"/>
      <c r="BT103" s="228">
        <v>3954.9129999999996</v>
      </c>
      <c r="BU103" s="220">
        <v>0</v>
      </c>
      <c r="BV103" s="218"/>
      <c r="BW103" s="228">
        <v>3954.9129999999996</v>
      </c>
      <c r="BX103" s="220">
        <v>0</v>
      </c>
      <c r="BY103" s="218"/>
      <c r="BZ103" s="228">
        <v>3954.9129999999996</v>
      </c>
      <c r="CA103" s="220">
        <v>0</v>
      </c>
      <c r="CB103" s="218"/>
      <c r="CC103" s="228">
        <v>3954.9129999999996</v>
      </c>
      <c r="CD103" s="220">
        <v>0</v>
      </c>
      <c r="CE103" s="223">
        <v>53</v>
      </c>
      <c r="CF103" s="218">
        <v>0</v>
      </c>
      <c r="CG103" s="216">
        <v>47</v>
      </c>
      <c r="CH103" s="228">
        <v>3954.9129999999996</v>
      </c>
      <c r="CI103" s="229">
        <v>185880.91099999999</v>
      </c>
      <c r="CJ103" s="216">
        <v>6</v>
      </c>
      <c r="CK103" s="219">
        <v>5124.8861999999999</v>
      </c>
      <c r="CL103" s="225">
        <v>30749.317199999998</v>
      </c>
      <c r="CM103" s="226">
        <v>216630.22819999998</v>
      </c>
      <c r="CN103" s="227">
        <v>216630.22819999998</v>
      </c>
    </row>
    <row r="104" spans="1:92" ht="16.5" x14ac:dyDescent="0.25">
      <c r="A104" s="214">
        <v>99</v>
      </c>
      <c r="B104" s="215">
        <v>218</v>
      </c>
      <c r="C104" s="216">
        <v>23</v>
      </c>
      <c r="D104" s="217" t="s">
        <v>115</v>
      </c>
      <c r="E104" s="216">
        <v>40</v>
      </c>
      <c r="F104" s="216">
        <v>33</v>
      </c>
      <c r="G104" s="216">
        <v>73</v>
      </c>
      <c r="H104" s="218">
        <v>20</v>
      </c>
      <c r="I104" s="228">
        <v>1437.768</v>
      </c>
      <c r="J104" s="220">
        <v>28755.360000000001</v>
      </c>
      <c r="K104" s="218">
        <v>10</v>
      </c>
      <c r="L104" s="228">
        <v>1437.768</v>
      </c>
      <c r="M104" s="220">
        <v>14377.68</v>
      </c>
      <c r="N104" s="218"/>
      <c r="O104" s="228">
        <v>1437.768</v>
      </c>
      <c r="P104" s="220">
        <v>0</v>
      </c>
      <c r="Q104" s="218"/>
      <c r="R104" s="228">
        <v>1437.768</v>
      </c>
      <c r="S104" s="220">
        <v>0</v>
      </c>
      <c r="T104" s="234">
        <v>10</v>
      </c>
      <c r="U104" s="219">
        <v>2587.0365000000002</v>
      </c>
      <c r="V104" s="220">
        <v>25870.365000000002</v>
      </c>
      <c r="W104" s="234">
        <v>10</v>
      </c>
      <c r="X104" s="219">
        <v>2587.0365000000002</v>
      </c>
      <c r="Y104" s="220">
        <v>25870.365000000002</v>
      </c>
      <c r="Z104" s="218"/>
      <c r="AA104" s="228">
        <v>1437.768</v>
      </c>
      <c r="AB104" s="220">
        <v>0</v>
      </c>
      <c r="AC104" s="218"/>
      <c r="AD104" s="228">
        <v>1437.768</v>
      </c>
      <c r="AE104" s="220">
        <v>0</v>
      </c>
      <c r="AF104" s="218"/>
      <c r="AG104" s="228">
        <v>1437.768</v>
      </c>
      <c r="AH104" s="220">
        <v>0</v>
      </c>
      <c r="AI104" s="234">
        <v>3</v>
      </c>
      <c r="AJ104" s="219">
        <v>2587.0365000000002</v>
      </c>
      <c r="AK104" s="220">
        <v>7761.1095000000005</v>
      </c>
      <c r="AL104" s="218"/>
      <c r="AM104" s="228">
        <v>1437.768</v>
      </c>
      <c r="AN104" s="220">
        <v>0</v>
      </c>
      <c r="AO104" s="218"/>
      <c r="AP104" s="228">
        <v>1437.768</v>
      </c>
      <c r="AQ104" s="220">
        <v>0</v>
      </c>
      <c r="AR104" s="218"/>
      <c r="AS104" s="228">
        <v>1437.768</v>
      </c>
      <c r="AT104" s="220">
        <v>0</v>
      </c>
      <c r="AU104" s="218"/>
      <c r="AV104" s="228">
        <v>1437.768</v>
      </c>
      <c r="AW104" s="220">
        <v>0</v>
      </c>
      <c r="AX104" s="218"/>
      <c r="AY104" s="228">
        <v>1437.768</v>
      </c>
      <c r="AZ104" s="220">
        <v>0</v>
      </c>
      <c r="BA104" s="218"/>
      <c r="BB104" s="228">
        <v>1437.768</v>
      </c>
      <c r="BC104" s="220">
        <v>0</v>
      </c>
      <c r="BD104" s="218">
        <v>2</v>
      </c>
      <c r="BE104" s="228">
        <v>1437.768</v>
      </c>
      <c r="BF104" s="220">
        <v>2875.5360000000001</v>
      </c>
      <c r="BG104" s="218">
        <v>10</v>
      </c>
      <c r="BH104" s="228">
        <v>1437.768</v>
      </c>
      <c r="BI104" s="220">
        <v>14377.68</v>
      </c>
      <c r="BJ104" s="218"/>
      <c r="BK104" s="228">
        <v>1437.768</v>
      </c>
      <c r="BL104" s="220">
        <v>0</v>
      </c>
      <c r="BM104" s="218"/>
      <c r="BN104" s="228">
        <v>1437.768</v>
      </c>
      <c r="BO104" s="220">
        <v>0</v>
      </c>
      <c r="BP104" s="218">
        <v>2</v>
      </c>
      <c r="BQ104" s="228">
        <v>1437.768</v>
      </c>
      <c r="BR104" s="220">
        <v>2875.5360000000001</v>
      </c>
      <c r="BS104" s="218"/>
      <c r="BT104" s="228">
        <v>1437.768</v>
      </c>
      <c r="BU104" s="220">
        <v>0</v>
      </c>
      <c r="BV104" s="218"/>
      <c r="BW104" s="228">
        <v>1437.768</v>
      </c>
      <c r="BX104" s="220">
        <v>0</v>
      </c>
      <c r="BY104" s="218"/>
      <c r="BZ104" s="228">
        <v>1437.768</v>
      </c>
      <c r="CA104" s="220">
        <v>0</v>
      </c>
      <c r="CB104" s="218">
        <v>6</v>
      </c>
      <c r="CC104" s="228">
        <v>1437.768</v>
      </c>
      <c r="CD104" s="220">
        <v>8626.6080000000002</v>
      </c>
      <c r="CE104" s="223">
        <v>73</v>
      </c>
      <c r="CF104" s="218">
        <v>0</v>
      </c>
      <c r="CG104" s="216">
        <v>50</v>
      </c>
      <c r="CH104" s="228">
        <v>1437.768</v>
      </c>
      <c r="CI104" s="229">
        <v>71888.399999999994</v>
      </c>
      <c r="CJ104" s="216">
        <v>23</v>
      </c>
      <c r="CK104" s="219">
        <v>2587.0365000000002</v>
      </c>
      <c r="CL104" s="225">
        <v>59501.839500000002</v>
      </c>
      <c r="CM104" s="226">
        <v>131390.23950000003</v>
      </c>
      <c r="CN104" s="227">
        <v>131390.2395</v>
      </c>
    </row>
    <row r="105" spans="1:92" ht="16.5" x14ac:dyDescent="0.25">
      <c r="A105" s="214">
        <v>100</v>
      </c>
      <c r="B105" s="215">
        <v>251</v>
      </c>
      <c r="C105" s="216">
        <v>0</v>
      </c>
      <c r="D105" s="217" t="s">
        <v>186</v>
      </c>
      <c r="E105" s="216">
        <v>24</v>
      </c>
      <c r="F105" s="216">
        <v>-1</v>
      </c>
      <c r="G105" s="216">
        <v>23</v>
      </c>
      <c r="H105" s="218"/>
      <c r="I105" s="221">
        <v>16031.954000000002</v>
      </c>
      <c r="J105" s="220">
        <v>0</v>
      </c>
      <c r="K105" s="218"/>
      <c r="L105" s="221">
        <v>16031.954000000002</v>
      </c>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18"/>
      <c r="BR105" s="218"/>
      <c r="BS105" s="218"/>
      <c r="BT105" s="218"/>
      <c r="BU105" s="218"/>
      <c r="BV105" s="218"/>
      <c r="BW105" s="218"/>
      <c r="BX105" s="218"/>
      <c r="BY105" s="218"/>
      <c r="BZ105" s="218"/>
      <c r="CA105" s="218"/>
      <c r="CB105" s="218"/>
      <c r="CC105" s="218"/>
      <c r="CD105" s="218"/>
      <c r="CE105" s="223">
        <v>0</v>
      </c>
      <c r="CF105" s="218">
        <v>-23</v>
      </c>
      <c r="CG105" s="216">
        <v>23</v>
      </c>
      <c r="CH105" s="228">
        <v>16031.954000000002</v>
      </c>
      <c r="CI105" s="229">
        <v>368734.94200000004</v>
      </c>
      <c r="CJ105" s="216">
        <v>0</v>
      </c>
      <c r="CK105" s="219">
        <v>20399.279400000003</v>
      </c>
      <c r="CL105" s="225">
        <v>0</v>
      </c>
      <c r="CM105" s="226">
        <v>0</v>
      </c>
    </row>
    <row r="106" spans="1:92" ht="16.5" x14ac:dyDescent="0.25">
      <c r="A106" s="214">
        <v>101</v>
      </c>
      <c r="B106" s="215">
        <v>255</v>
      </c>
      <c r="C106" s="216">
        <v>2.5</v>
      </c>
      <c r="D106" s="217" t="s">
        <v>116</v>
      </c>
      <c r="E106" s="216">
        <v>14</v>
      </c>
      <c r="F106" s="216">
        <v>6</v>
      </c>
      <c r="G106" s="216">
        <v>20</v>
      </c>
      <c r="H106" s="218">
        <v>10</v>
      </c>
      <c r="I106" s="228">
        <v>29299.777999999998</v>
      </c>
      <c r="J106" s="220">
        <v>292997.77999999997</v>
      </c>
      <c r="K106" s="218">
        <v>5</v>
      </c>
      <c r="L106" s="228">
        <v>29299.777999999998</v>
      </c>
      <c r="M106" s="220">
        <v>146498.88999999998</v>
      </c>
      <c r="N106" s="218"/>
      <c r="O106" s="228">
        <v>29299.777999999998</v>
      </c>
      <c r="P106" s="220">
        <v>0</v>
      </c>
      <c r="Q106" s="218"/>
      <c r="R106" s="228">
        <v>29299.777999999998</v>
      </c>
      <c r="S106" s="220">
        <v>0</v>
      </c>
      <c r="T106" s="218"/>
      <c r="U106" s="228">
        <v>29299.777999999998</v>
      </c>
      <c r="V106" s="220">
        <v>0</v>
      </c>
      <c r="W106" s="218">
        <v>2</v>
      </c>
      <c r="X106" s="228">
        <v>29299.777999999998</v>
      </c>
      <c r="Y106" s="220">
        <v>58599.555999999997</v>
      </c>
      <c r="Z106" s="218"/>
      <c r="AA106" s="228">
        <v>29299.777999999998</v>
      </c>
      <c r="AB106" s="220">
        <v>0</v>
      </c>
      <c r="AC106" s="218"/>
      <c r="AD106" s="228">
        <v>29299.777999999998</v>
      </c>
      <c r="AE106" s="220">
        <v>0</v>
      </c>
      <c r="AF106" s="218"/>
      <c r="AG106" s="228">
        <v>29299.777999999998</v>
      </c>
      <c r="AH106" s="220">
        <v>0</v>
      </c>
      <c r="AI106" s="218"/>
      <c r="AJ106" s="228">
        <v>29299.777999999998</v>
      </c>
      <c r="AK106" s="220">
        <v>0</v>
      </c>
      <c r="AL106" s="218"/>
      <c r="AM106" s="228">
        <v>29299.777999999998</v>
      </c>
      <c r="AN106" s="220">
        <v>0</v>
      </c>
      <c r="AO106" s="218"/>
      <c r="AP106" s="228">
        <v>29299.777999999998</v>
      </c>
      <c r="AQ106" s="220">
        <v>0</v>
      </c>
      <c r="AR106" s="218"/>
      <c r="AS106" s="228">
        <v>29299.777999999998</v>
      </c>
      <c r="AT106" s="220">
        <v>0</v>
      </c>
      <c r="AU106" s="234">
        <v>1</v>
      </c>
      <c r="AV106" s="219">
        <v>41793.645599999996</v>
      </c>
      <c r="AW106" s="220">
        <v>41793.645599999996</v>
      </c>
      <c r="AX106" s="218"/>
      <c r="AY106" s="228">
        <v>29299.777999999998</v>
      </c>
      <c r="AZ106" s="220">
        <v>0</v>
      </c>
      <c r="BA106" s="218"/>
      <c r="BB106" s="228">
        <v>29299.777999999998</v>
      </c>
      <c r="BC106" s="220">
        <v>0</v>
      </c>
      <c r="BD106" s="218"/>
      <c r="BE106" s="228">
        <v>29299.777999999998</v>
      </c>
      <c r="BF106" s="220">
        <v>0</v>
      </c>
      <c r="BG106" s="218"/>
      <c r="BH106" s="228">
        <v>29299.777999999998</v>
      </c>
      <c r="BI106" s="220">
        <v>0</v>
      </c>
      <c r="BJ106" s="218"/>
      <c r="BK106" s="228">
        <v>29299.777999999998</v>
      </c>
      <c r="BL106" s="220">
        <v>0</v>
      </c>
      <c r="BM106" s="218"/>
      <c r="BN106" s="228">
        <v>29299.777999999998</v>
      </c>
      <c r="BO106" s="220">
        <v>0</v>
      </c>
      <c r="BP106" s="234">
        <v>2</v>
      </c>
      <c r="BQ106" s="219">
        <v>41793.645599999996</v>
      </c>
      <c r="BR106" s="220">
        <v>83587.291199999992</v>
      </c>
      <c r="BS106" s="218"/>
      <c r="BT106" s="228">
        <v>29299.777999999998</v>
      </c>
      <c r="BU106" s="220">
        <v>0</v>
      </c>
      <c r="BV106" s="218"/>
      <c r="BW106" s="228">
        <v>29299.777999999998</v>
      </c>
      <c r="BX106" s="220">
        <v>0</v>
      </c>
      <c r="BY106" s="218"/>
      <c r="BZ106" s="228">
        <v>29299.777999999998</v>
      </c>
      <c r="CA106" s="220">
        <v>0</v>
      </c>
      <c r="CB106" s="218"/>
      <c r="CC106" s="228">
        <v>29299.777999999998</v>
      </c>
      <c r="CD106" s="220">
        <v>0</v>
      </c>
      <c r="CE106" s="223">
        <v>20</v>
      </c>
      <c r="CF106" s="218">
        <v>0</v>
      </c>
      <c r="CG106" s="216">
        <v>17</v>
      </c>
      <c r="CH106" s="228">
        <v>29299.777999999998</v>
      </c>
      <c r="CI106" s="229">
        <v>498096.22599999997</v>
      </c>
      <c r="CJ106" s="216">
        <v>3</v>
      </c>
      <c r="CK106" s="219">
        <v>41793.645599999996</v>
      </c>
      <c r="CL106" s="225">
        <v>125380.9368</v>
      </c>
      <c r="CM106" s="226">
        <v>623477.16279999993</v>
      </c>
      <c r="CN106" s="227">
        <v>623477.16279999993</v>
      </c>
    </row>
    <row r="107" spans="1:92" ht="16.5" x14ac:dyDescent="0.25">
      <c r="A107" s="214">
        <v>102</v>
      </c>
      <c r="B107" s="215">
        <v>257</v>
      </c>
      <c r="C107" s="216">
        <v>0</v>
      </c>
      <c r="D107" s="217" t="s">
        <v>146</v>
      </c>
      <c r="E107" s="216">
        <v>11</v>
      </c>
      <c r="F107" s="216">
        <v>2</v>
      </c>
      <c r="G107" s="216">
        <v>13</v>
      </c>
      <c r="H107" s="218"/>
      <c r="I107" s="221">
        <v>18796.084000000003</v>
      </c>
      <c r="J107" s="220">
        <v>0</v>
      </c>
      <c r="K107" s="218"/>
      <c r="L107" s="221">
        <v>18796.084000000003</v>
      </c>
      <c r="M107" s="218"/>
      <c r="N107" s="218"/>
      <c r="O107" s="218"/>
      <c r="P107" s="218"/>
      <c r="Q107" s="218"/>
      <c r="R107" s="218"/>
      <c r="S107" s="218"/>
      <c r="T107" s="218"/>
      <c r="U107" s="218"/>
      <c r="V107" s="218"/>
      <c r="W107" s="218"/>
      <c r="X107" s="218"/>
      <c r="Y107" s="218"/>
      <c r="Z107" s="218"/>
      <c r="AA107" s="218"/>
      <c r="AB107" s="218"/>
      <c r="AC107" s="218"/>
      <c r="AD107" s="218"/>
      <c r="AE107" s="218"/>
      <c r="AF107" s="218"/>
      <c r="AG107" s="218"/>
      <c r="AH107" s="218"/>
      <c r="AI107" s="218"/>
      <c r="AJ107" s="218"/>
      <c r="AK107" s="218"/>
      <c r="AL107" s="218"/>
      <c r="AM107" s="218"/>
      <c r="AN107" s="218"/>
      <c r="AO107" s="218"/>
      <c r="AP107" s="218"/>
      <c r="AQ107" s="218"/>
      <c r="AR107" s="218"/>
      <c r="AS107" s="218"/>
      <c r="AT107" s="218"/>
      <c r="AU107" s="218"/>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23">
        <v>0</v>
      </c>
      <c r="CF107" s="218">
        <v>-13</v>
      </c>
      <c r="CG107" s="216">
        <v>13</v>
      </c>
      <c r="CH107" s="228">
        <v>18796.084000000003</v>
      </c>
      <c r="CI107" s="229">
        <v>244349.09200000003</v>
      </c>
      <c r="CJ107" s="216">
        <v>0</v>
      </c>
      <c r="CK107" s="219">
        <v>53536.048199999997</v>
      </c>
      <c r="CL107" s="225">
        <v>0</v>
      </c>
      <c r="CM107" s="226">
        <v>0</v>
      </c>
    </row>
    <row r="108" spans="1:92" ht="16.5" x14ac:dyDescent="0.25">
      <c r="A108" s="214">
        <v>103</v>
      </c>
      <c r="B108" s="215">
        <v>260</v>
      </c>
      <c r="C108" s="216">
        <v>0</v>
      </c>
      <c r="D108" s="217" t="s">
        <v>117</v>
      </c>
      <c r="E108" s="216">
        <v>10</v>
      </c>
      <c r="F108" s="216">
        <v>2</v>
      </c>
      <c r="G108" s="216">
        <v>12</v>
      </c>
      <c r="H108" s="218"/>
      <c r="I108" s="221">
        <v>3417.8520000000008</v>
      </c>
      <c r="J108" s="220">
        <v>0</v>
      </c>
      <c r="K108" s="218"/>
      <c r="L108" s="221">
        <v>3417.8520000000008</v>
      </c>
      <c r="M108" s="218"/>
      <c r="N108" s="218"/>
      <c r="O108" s="218"/>
      <c r="P108" s="218"/>
      <c r="Q108" s="218"/>
      <c r="R108" s="218"/>
      <c r="S108" s="218"/>
      <c r="T108" s="218"/>
      <c r="U108" s="218"/>
      <c r="V108" s="218"/>
      <c r="W108" s="218"/>
      <c r="X108" s="218"/>
      <c r="Y108" s="218"/>
      <c r="Z108" s="218"/>
      <c r="AA108" s="218"/>
      <c r="AB108" s="218"/>
      <c r="AC108" s="218"/>
      <c r="AD108" s="218"/>
      <c r="AE108" s="218"/>
      <c r="AF108" s="218"/>
      <c r="AG108" s="218"/>
      <c r="AH108" s="218"/>
      <c r="AI108" s="218"/>
      <c r="AJ108" s="218"/>
      <c r="AK108" s="218"/>
      <c r="AL108" s="218"/>
      <c r="AM108" s="218"/>
      <c r="AN108" s="218"/>
      <c r="AO108" s="218"/>
      <c r="AP108" s="218"/>
      <c r="AQ108" s="218"/>
      <c r="AR108" s="218"/>
      <c r="AS108" s="218"/>
      <c r="AT108" s="218"/>
      <c r="AU108" s="218"/>
      <c r="AV108" s="218"/>
      <c r="AW108" s="218"/>
      <c r="AX108" s="218"/>
      <c r="AY108" s="218"/>
      <c r="AZ108" s="218"/>
      <c r="BA108" s="218"/>
      <c r="BB108" s="218"/>
      <c r="BC108" s="218"/>
      <c r="BD108" s="218"/>
      <c r="BE108" s="218"/>
      <c r="BF108" s="218"/>
      <c r="BG108" s="218"/>
      <c r="BH108" s="218"/>
      <c r="BI108" s="218"/>
      <c r="BJ108" s="218"/>
      <c r="BK108" s="218"/>
      <c r="BL108" s="218"/>
      <c r="BM108" s="218"/>
      <c r="BN108" s="218"/>
      <c r="BO108" s="218"/>
      <c r="BP108" s="218"/>
      <c r="BQ108" s="218"/>
      <c r="BR108" s="218"/>
      <c r="BS108" s="218"/>
      <c r="BT108" s="218"/>
      <c r="BU108" s="218"/>
      <c r="BV108" s="218"/>
      <c r="BW108" s="218"/>
      <c r="BX108" s="218"/>
      <c r="BY108" s="218"/>
      <c r="BZ108" s="218"/>
      <c r="CA108" s="218"/>
      <c r="CB108" s="218"/>
      <c r="CC108" s="218"/>
      <c r="CD108" s="218"/>
      <c r="CE108" s="223">
        <v>0</v>
      </c>
      <c r="CF108" s="218">
        <v>-12</v>
      </c>
      <c r="CG108" s="216">
        <v>12</v>
      </c>
      <c r="CH108" s="228">
        <v>3417.8520000000008</v>
      </c>
      <c r="CI108" s="229">
        <v>41014.224000000009</v>
      </c>
      <c r="CJ108" s="216">
        <v>0</v>
      </c>
      <c r="CK108" s="219">
        <v>8508.3705000000009</v>
      </c>
      <c r="CL108" s="225">
        <v>0</v>
      </c>
      <c r="CM108" s="226">
        <v>0</v>
      </c>
    </row>
    <row r="109" spans="1:92" ht="16.5" x14ac:dyDescent="0.25">
      <c r="A109" s="214">
        <v>105</v>
      </c>
      <c r="B109" s="215">
        <v>291</v>
      </c>
      <c r="C109" s="216">
        <v>3.25</v>
      </c>
      <c r="D109" s="217" t="s">
        <v>152</v>
      </c>
      <c r="E109" s="216">
        <v>3</v>
      </c>
      <c r="F109" s="216">
        <v>4</v>
      </c>
      <c r="G109" s="216">
        <v>7</v>
      </c>
      <c r="H109" s="218"/>
      <c r="I109" s="228">
        <v>20454.562000000005</v>
      </c>
      <c r="J109" s="220">
        <v>0</v>
      </c>
      <c r="K109" s="218"/>
      <c r="L109" s="228">
        <v>20454.562000000005</v>
      </c>
      <c r="M109" s="220">
        <v>0</v>
      </c>
      <c r="N109" s="218"/>
      <c r="O109" s="228">
        <v>20454.562000000005</v>
      </c>
      <c r="P109" s="220">
        <v>0</v>
      </c>
      <c r="Q109" s="218"/>
      <c r="R109" s="228">
        <v>20454.562000000005</v>
      </c>
      <c r="S109" s="220">
        <v>0</v>
      </c>
      <c r="T109" s="218"/>
      <c r="U109" s="228">
        <v>20454.562000000005</v>
      </c>
      <c r="V109" s="220">
        <v>0</v>
      </c>
      <c r="W109" s="218">
        <v>2</v>
      </c>
      <c r="X109" s="228">
        <v>20454.562000000005</v>
      </c>
      <c r="Y109" s="220">
        <v>40909.124000000011</v>
      </c>
      <c r="Z109" s="218"/>
      <c r="AA109" s="228">
        <v>20454.562000000005</v>
      </c>
      <c r="AB109" s="220">
        <v>0</v>
      </c>
      <c r="AC109" s="218"/>
      <c r="AD109" s="228">
        <v>20454.562000000005</v>
      </c>
      <c r="AE109" s="220">
        <v>0</v>
      </c>
      <c r="AF109" s="218"/>
      <c r="AG109" s="228">
        <v>20454.562000000005</v>
      </c>
      <c r="AH109" s="220">
        <v>0</v>
      </c>
      <c r="AI109" s="218">
        <v>2</v>
      </c>
      <c r="AJ109" s="228">
        <v>20454.562000000005</v>
      </c>
      <c r="AK109" s="220">
        <v>40909.124000000011</v>
      </c>
      <c r="AL109" s="218"/>
      <c r="AM109" s="228">
        <v>20454.562000000005</v>
      </c>
      <c r="AN109" s="220">
        <v>0</v>
      </c>
      <c r="AO109" s="218"/>
      <c r="AP109" s="228">
        <v>20454.562000000005</v>
      </c>
      <c r="AQ109" s="220">
        <v>0</v>
      </c>
      <c r="AR109" s="218"/>
      <c r="AS109" s="228">
        <v>20454.562000000005</v>
      </c>
      <c r="AT109" s="220">
        <v>0</v>
      </c>
      <c r="AU109" s="218"/>
      <c r="AV109" s="228">
        <v>20454.562000000005</v>
      </c>
      <c r="AW109" s="220">
        <v>0</v>
      </c>
      <c r="AX109" s="218"/>
      <c r="AY109" s="228">
        <v>20454.562000000005</v>
      </c>
      <c r="AZ109" s="220">
        <v>0</v>
      </c>
      <c r="BA109" s="218"/>
      <c r="BB109" s="228">
        <v>20454.562000000005</v>
      </c>
      <c r="BC109" s="220">
        <v>0</v>
      </c>
      <c r="BD109" s="218"/>
      <c r="BE109" s="228">
        <v>20454.562000000005</v>
      </c>
      <c r="BF109" s="220">
        <v>0</v>
      </c>
      <c r="BG109" s="218"/>
      <c r="BH109" s="228">
        <v>20454.562000000005</v>
      </c>
      <c r="BI109" s="220">
        <v>0</v>
      </c>
      <c r="BJ109" s="218"/>
      <c r="BK109" s="228">
        <v>20454.562000000005</v>
      </c>
      <c r="BL109" s="220">
        <v>0</v>
      </c>
      <c r="BM109" s="234">
        <v>2</v>
      </c>
      <c r="BN109" s="219">
        <v>65576.409299999999</v>
      </c>
      <c r="BO109" s="220">
        <v>131152.8186</v>
      </c>
      <c r="BP109" s="218"/>
      <c r="BQ109" s="228">
        <v>20454.562000000005</v>
      </c>
      <c r="BR109" s="220">
        <v>0</v>
      </c>
      <c r="BS109" s="234">
        <v>1</v>
      </c>
      <c r="BT109" s="219">
        <v>65576.409299999999</v>
      </c>
      <c r="BU109" s="220">
        <v>65576.409299999999</v>
      </c>
      <c r="BV109" s="218"/>
      <c r="BW109" s="228">
        <v>20454.562000000005</v>
      </c>
      <c r="BX109" s="220">
        <v>0</v>
      </c>
      <c r="BY109" s="218"/>
      <c r="BZ109" s="228">
        <v>20454.562000000005</v>
      </c>
      <c r="CA109" s="220">
        <v>0</v>
      </c>
      <c r="CB109" s="218"/>
      <c r="CC109" s="228">
        <v>20454.562000000005</v>
      </c>
      <c r="CD109" s="220">
        <v>0</v>
      </c>
      <c r="CE109" s="223">
        <v>7</v>
      </c>
      <c r="CF109" s="218">
        <v>0</v>
      </c>
      <c r="CG109" s="216">
        <v>4</v>
      </c>
      <c r="CH109" s="228">
        <v>20454.562000000005</v>
      </c>
      <c r="CI109" s="229">
        <v>81818.248000000021</v>
      </c>
      <c r="CJ109" s="216">
        <v>3</v>
      </c>
      <c r="CK109" s="219">
        <v>65576.409299999999</v>
      </c>
      <c r="CL109" s="225">
        <v>196729.2279</v>
      </c>
      <c r="CM109" s="226">
        <v>278547.47590000002</v>
      </c>
      <c r="CN109" s="227">
        <v>278547.47590000002</v>
      </c>
    </row>
    <row r="110" spans="1:92" ht="15.75" thickBot="1" x14ac:dyDescent="0.3">
      <c r="A110" s="237"/>
      <c r="B110" s="237"/>
      <c r="C110" s="237"/>
      <c r="D110" s="237"/>
      <c r="E110" s="238">
        <v>4839</v>
      </c>
      <c r="F110" s="238">
        <v>9715</v>
      </c>
      <c r="G110" s="238">
        <v>14554</v>
      </c>
      <c r="H110" s="238">
        <v>4798</v>
      </c>
      <c r="I110" s="239" t="s">
        <v>986</v>
      </c>
      <c r="J110" s="241">
        <v>81692907.421600014</v>
      </c>
      <c r="K110" s="238">
        <v>1101</v>
      </c>
      <c r="L110" s="238"/>
      <c r="M110" s="241">
        <v>13644063.817699999</v>
      </c>
      <c r="N110" s="238">
        <v>322</v>
      </c>
      <c r="O110" s="238"/>
      <c r="P110" s="241">
        <v>3874567.8336000005</v>
      </c>
      <c r="Q110" s="238">
        <v>0</v>
      </c>
      <c r="R110" s="238"/>
      <c r="S110" s="241">
        <v>0</v>
      </c>
      <c r="T110" s="238">
        <v>669</v>
      </c>
      <c r="U110" s="238"/>
      <c r="V110" s="241">
        <v>7338699.5675999997</v>
      </c>
      <c r="W110" s="238">
        <v>286</v>
      </c>
      <c r="X110" s="238"/>
      <c r="Y110" s="241">
        <v>3073794.3278000001</v>
      </c>
      <c r="Z110" s="238">
        <v>267</v>
      </c>
      <c r="AA110" s="238"/>
      <c r="AB110" s="241">
        <v>3461372.4386</v>
      </c>
      <c r="AC110" s="238">
        <v>10</v>
      </c>
      <c r="AD110" s="238"/>
      <c r="AE110" s="241">
        <v>147602.44</v>
      </c>
      <c r="AF110" s="238">
        <v>146</v>
      </c>
      <c r="AG110" s="238"/>
      <c r="AH110" s="241">
        <v>1207950.8747999999</v>
      </c>
      <c r="AI110" s="238">
        <v>361</v>
      </c>
      <c r="AJ110" s="238"/>
      <c r="AK110" s="241">
        <v>6574736.1807000004</v>
      </c>
      <c r="AL110" s="238">
        <v>311</v>
      </c>
      <c r="AM110" s="238"/>
      <c r="AN110" s="241">
        <v>4547146.1399000008</v>
      </c>
      <c r="AO110" s="238">
        <v>237</v>
      </c>
      <c r="AP110" s="238"/>
      <c r="AQ110" s="241">
        <v>2586255.6069999998</v>
      </c>
      <c r="AR110" s="238">
        <v>122</v>
      </c>
      <c r="AS110" s="238"/>
      <c r="AT110" s="241">
        <v>1393497.7779999999</v>
      </c>
      <c r="AU110" s="238">
        <v>164</v>
      </c>
      <c r="AV110" s="238"/>
      <c r="AW110" s="241">
        <v>1987381.6185000003</v>
      </c>
      <c r="AX110" s="238">
        <v>216</v>
      </c>
      <c r="AY110" s="238"/>
      <c r="AZ110" s="241">
        <v>3685646.1694</v>
      </c>
      <c r="BA110" s="238">
        <v>66</v>
      </c>
      <c r="BB110" s="238"/>
      <c r="BC110" s="241">
        <v>442382.71600000001</v>
      </c>
      <c r="BD110" s="238">
        <v>103</v>
      </c>
      <c r="BE110" s="238"/>
      <c r="BF110" s="241">
        <v>1434427.1862999999</v>
      </c>
      <c r="BG110" s="238">
        <v>1165</v>
      </c>
      <c r="BH110" s="238"/>
      <c r="BI110" s="241">
        <v>12912059.448999999</v>
      </c>
      <c r="BJ110" s="238">
        <v>350</v>
      </c>
      <c r="BK110" s="238"/>
      <c r="BL110" s="241">
        <v>4898722.6661</v>
      </c>
      <c r="BM110" s="238">
        <v>541</v>
      </c>
      <c r="BN110" s="238"/>
      <c r="BO110" s="241">
        <v>8427192.2059000023</v>
      </c>
      <c r="BP110" s="238">
        <v>780</v>
      </c>
      <c r="BQ110" s="238"/>
      <c r="BR110" s="241">
        <v>8238815.4851999991</v>
      </c>
      <c r="BS110" s="238">
        <v>436</v>
      </c>
      <c r="BT110" s="238"/>
      <c r="BU110" s="241">
        <v>4394423.4381000008</v>
      </c>
      <c r="BV110" s="238">
        <v>292</v>
      </c>
      <c r="BW110" s="238"/>
      <c r="BX110" s="241">
        <v>4681072.1270999992</v>
      </c>
      <c r="BY110" s="238">
        <v>274</v>
      </c>
      <c r="BZ110" s="238"/>
      <c r="CA110" s="241">
        <v>3581158.5870999997</v>
      </c>
      <c r="CB110" s="238">
        <v>231</v>
      </c>
      <c r="CC110" s="238"/>
      <c r="CD110" s="241">
        <v>3792950.1163999997</v>
      </c>
      <c r="CE110" s="238">
        <v>13248</v>
      </c>
      <c r="CF110" s="238" t="e">
        <v>#VALUE!</v>
      </c>
      <c r="CG110" s="238">
        <v>4732</v>
      </c>
      <c r="CH110" s="240" t="s">
        <v>986</v>
      </c>
      <c r="CI110" s="240">
        <v>30235227.907000005</v>
      </c>
      <c r="CJ110" s="238">
        <v>9780</v>
      </c>
      <c r="CK110" s="240" t="s">
        <v>986</v>
      </c>
      <c r="CL110" s="240">
        <v>163741538.61540008</v>
      </c>
      <c r="CM110" s="240">
        <v>188018826.19240001</v>
      </c>
      <c r="CN110" s="240">
        <v>188018826.19240001</v>
      </c>
    </row>
    <row r="111" spans="1:92" ht="14.25" thickTop="1" x14ac:dyDescent="0.25"/>
    <row r="112" spans="1:92" x14ac:dyDescent="0.25">
      <c r="CM112" s="232"/>
    </row>
    <row r="113" spans="7:91" x14ac:dyDescent="0.25">
      <c r="G113" s="205" t="s">
        <v>986</v>
      </c>
    </row>
    <row r="114" spans="7:91" x14ac:dyDescent="0.25">
      <c r="CM114" s="232"/>
    </row>
  </sheetData>
  <mergeCells count="50">
    <mergeCell ref="BS4:BU4"/>
    <mergeCell ref="BV4:BX4"/>
    <mergeCell ref="BY4:CA4"/>
    <mergeCell ref="CB4:CD4"/>
    <mergeCell ref="BA4:BC4"/>
    <mergeCell ref="BD4:BF4"/>
    <mergeCell ref="BG4:BI4"/>
    <mergeCell ref="BJ4:BL4"/>
    <mergeCell ref="BM4:BO4"/>
    <mergeCell ref="BP4:BR4"/>
    <mergeCell ref="AI4:AK4"/>
    <mergeCell ref="AL4:AN4"/>
    <mergeCell ref="AO4:AQ4"/>
    <mergeCell ref="AR4:AT4"/>
    <mergeCell ref="AU4:AW4"/>
    <mergeCell ref="AX4:AZ4"/>
    <mergeCell ref="CB3:CD3"/>
    <mergeCell ref="H4:J4"/>
    <mergeCell ref="K4:M4"/>
    <mergeCell ref="N4:P4"/>
    <mergeCell ref="Q4:S4"/>
    <mergeCell ref="T4:V4"/>
    <mergeCell ref="W4:Y4"/>
    <mergeCell ref="Z4:AB4"/>
    <mergeCell ref="AC4:AE4"/>
    <mergeCell ref="AF4:AH4"/>
    <mergeCell ref="BJ3:BL3"/>
    <mergeCell ref="BM3:BO3"/>
    <mergeCell ref="BP3:BR3"/>
    <mergeCell ref="BS3:BU3"/>
    <mergeCell ref="BV3:BX3"/>
    <mergeCell ref="BY3:CA3"/>
    <mergeCell ref="AR3:AT3"/>
    <mergeCell ref="AU3:AW3"/>
    <mergeCell ref="AX3:AZ3"/>
    <mergeCell ref="BA3:BC3"/>
    <mergeCell ref="BD3:BF3"/>
    <mergeCell ref="BG3:BI3"/>
    <mergeCell ref="AO3:AQ3"/>
    <mergeCell ref="H3:J3"/>
    <mergeCell ref="K3:M3"/>
    <mergeCell ref="N3:P3"/>
    <mergeCell ref="Q3:S3"/>
    <mergeCell ref="T3:V3"/>
    <mergeCell ref="W3:Y3"/>
    <mergeCell ref="Z3:AB3"/>
    <mergeCell ref="AC3:AE3"/>
    <mergeCell ref="AF3:AH3"/>
    <mergeCell ref="AI3:AK3"/>
    <mergeCell ref="AL3:AN3"/>
  </mergeCells>
  <conditionalFormatting sqref="A5">
    <cfRule type="duplicateValues" dxfId="454" priority="1280"/>
  </conditionalFormatting>
  <conditionalFormatting sqref="C6:C109">
    <cfRule type="cellIs" dxfId="453" priority="1275" operator="lessThan">
      <formula>0</formula>
    </cfRule>
  </conditionalFormatting>
  <conditionalFormatting sqref="D6:D108">
    <cfRule type="duplicateValues" dxfId="452" priority="1282"/>
  </conditionalFormatting>
  <conditionalFormatting sqref="D109">
    <cfRule type="duplicateValues" dxfId="451" priority="1283"/>
    <cfRule type="duplicateValues" dxfId="450" priority="1284"/>
  </conditionalFormatting>
  <conditionalFormatting sqref="E111:G1048576 D110:D1048576 D6:D108 D2:G5">
    <cfRule type="duplicateValues" dxfId="449" priority="1281"/>
  </conditionalFormatting>
  <conditionalFormatting sqref="F6:F109">
    <cfRule type="cellIs" dxfId="448" priority="1276" operator="lessThan">
      <formula>0</formula>
    </cfRule>
  </conditionalFormatting>
  <conditionalFormatting sqref="I6:I109">
    <cfRule type="cellIs" dxfId="447" priority="23" operator="lessThan">
      <formula>0</formula>
    </cfRule>
  </conditionalFormatting>
  <conditionalFormatting sqref="L6:L109">
    <cfRule type="cellIs" dxfId="446" priority="22" operator="lessThan">
      <formula>0</formula>
    </cfRule>
  </conditionalFormatting>
  <conditionalFormatting sqref="O6">
    <cfRule type="cellIs" dxfId="445" priority="1264" operator="lessThan">
      <formula>0</formula>
    </cfRule>
  </conditionalFormatting>
  <conditionalFormatting sqref="O26">
    <cfRule type="cellIs" dxfId="444" priority="1243" operator="lessThan">
      <formula>0</formula>
    </cfRule>
  </conditionalFormatting>
  <conditionalFormatting sqref="O28:O29">
    <cfRule type="cellIs" dxfId="443" priority="1193" operator="lessThan">
      <formula>0</formula>
    </cfRule>
  </conditionalFormatting>
  <conditionalFormatting sqref="O31:O40">
    <cfRule type="cellIs" dxfId="442" priority="947" operator="lessThan">
      <formula>0</formula>
    </cfRule>
  </conditionalFormatting>
  <conditionalFormatting sqref="O42">
    <cfRule type="cellIs" dxfId="441" priority="921" operator="lessThan">
      <formula>0</formula>
    </cfRule>
  </conditionalFormatting>
  <conditionalFormatting sqref="O46:O47">
    <cfRule type="cellIs" dxfId="440" priority="869" operator="lessThan">
      <formula>0</formula>
    </cfRule>
  </conditionalFormatting>
  <conditionalFormatting sqref="O50">
    <cfRule type="cellIs" dxfId="439" priority="844" operator="lessThan">
      <formula>0</formula>
    </cfRule>
  </conditionalFormatting>
  <conditionalFormatting sqref="O52">
    <cfRule type="cellIs" dxfId="438" priority="818" operator="lessThan">
      <formula>0</formula>
    </cfRule>
  </conditionalFormatting>
  <conditionalFormatting sqref="O59:O66">
    <cfRule type="cellIs" dxfId="437" priority="619" operator="lessThan">
      <formula>0</formula>
    </cfRule>
  </conditionalFormatting>
  <conditionalFormatting sqref="O72">
    <cfRule type="cellIs" dxfId="436" priority="592" operator="lessThan">
      <formula>0</formula>
    </cfRule>
  </conditionalFormatting>
  <conditionalFormatting sqref="O74:O75">
    <cfRule type="cellIs" dxfId="435" priority="542" operator="lessThan">
      <formula>0</formula>
    </cfRule>
  </conditionalFormatting>
  <conditionalFormatting sqref="O78:O82">
    <cfRule type="cellIs" dxfId="434" priority="419" operator="lessThan">
      <formula>0</formula>
    </cfRule>
  </conditionalFormatting>
  <conditionalFormatting sqref="O84">
    <cfRule type="cellIs" dxfId="433" priority="395" operator="lessThan">
      <formula>0</formula>
    </cfRule>
  </conditionalFormatting>
  <conditionalFormatting sqref="O87:O89">
    <cfRule type="cellIs" dxfId="432" priority="323" operator="lessThan">
      <formula>0</formula>
    </cfRule>
  </conditionalFormatting>
  <conditionalFormatting sqref="O91:O94">
    <cfRule type="cellIs" dxfId="431" priority="220" operator="lessThan">
      <formula>0</formula>
    </cfRule>
  </conditionalFormatting>
  <conditionalFormatting sqref="O96:O99">
    <cfRule type="cellIs" dxfId="430" priority="122" operator="lessThan">
      <formula>0</formula>
    </cfRule>
  </conditionalFormatting>
  <conditionalFormatting sqref="O103:O104">
    <cfRule type="cellIs" dxfId="429" priority="70" operator="lessThan">
      <formula>0</formula>
    </cfRule>
  </conditionalFormatting>
  <conditionalFormatting sqref="O106">
    <cfRule type="cellIs" dxfId="428" priority="46" operator="lessThan">
      <formula>0</formula>
    </cfRule>
  </conditionalFormatting>
  <conditionalFormatting sqref="O109">
    <cfRule type="cellIs" dxfId="427" priority="21" operator="lessThan">
      <formula>0</formula>
    </cfRule>
  </conditionalFormatting>
  <conditionalFormatting sqref="R6">
    <cfRule type="cellIs" dxfId="426" priority="1263" operator="lessThan">
      <formula>0</formula>
    </cfRule>
  </conditionalFormatting>
  <conditionalFormatting sqref="R26">
    <cfRule type="cellIs" dxfId="425" priority="1242" operator="lessThan">
      <formula>0</formula>
    </cfRule>
  </conditionalFormatting>
  <conditionalFormatting sqref="R28:R29">
    <cfRule type="cellIs" dxfId="424" priority="1192" operator="lessThan">
      <formula>0</formula>
    </cfRule>
  </conditionalFormatting>
  <conditionalFormatting sqref="R31:R40">
    <cfRule type="cellIs" dxfId="423" priority="946" operator="lessThan">
      <formula>0</formula>
    </cfRule>
  </conditionalFormatting>
  <conditionalFormatting sqref="R42">
    <cfRule type="cellIs" dxfId="422" priority="920" operator="lessThan">
      <formula>0</formula>
    </cfRule>
  </conditionalFormatting>
  <conditionalFormatting sqref="R46:R47">
    <cfRule type="cellIs" dxfId="421" priority="868" operator="lessThan">
      <formula>0</formula>
    </cfRule>
  </conditionalFormatting>
  <conditionalFormatting sqref="R50">
    <cfRule type="cellIs" dxfId="420" priority="842" operator="lessThan">
      <formula>0</formula>
    </cfRule>
  </conditionalFormatting>
  <conditionalFormatting sqref="R52">
    <cfRule type="cellIs" dxfId="419" priority="817" operator="lessThan">
      <formula>0</formula>
    </cfRule>
  </conditionalFormatting>
  <conditionalFormatting sqref="R59:R66">
    <cfRule type="cellIs" dxfId="418" priority="618" operator="lessThan">
      <formula>0</formula>
    </cfRule>
  </conditionalFormatting>
  <conditionalFormatting sqref="R72">
    <cfRule type="cellIs" dxfId="417" priority="591" operator="lessThan">
      <formula>0</formula>
    </cfRule>
  </conditionalFormatting>
  <conditionalFormatting sqref="R74:R75">
    <cfRule type="cellIs" dxfId="416" priority="541" operator="lessThan">
      <formula>0</formula>
    </cfRule>
  </conditionalFormatting>
  <conditionalFormatting sqref="R78:R82">
    <cfRule type="cellIs" dxfId="415" priority="418" operator="lessThan">
      <formula>0</formula>
    </cfRule>
  </conditionalFormatting>
  <conditionalFormatting sqref="R84">
    <cfRule type="cellIs" dxfId="414" priority="393" operator="lessThan">
      <formula>0</formula>
    </cfRule>
  </conditionalFormatting>
  <conditionalFormatting sqref="R87:R89">
    <cfRule type="cellIs" dxfId="413" priority="322" operator="lessThan">
      <formula>0</formula>
    </cfRule>
  </conditionalFormatting>
  <conditionalFormatting sqref="R91:R94">
    <cfRule type="cellIs" dxfId="412" priority="219" operator="lessThan">
      <formula>0</formula>
    </cfRule>
  </conditionalFormatting>
  <conditionalFormatting sqref="R96:R99">
    <cfRule type="cellIs" dxfId="411" priority="121" operator="lessThan">
      <formula>0</formula>
    </cfRule>
  </conditionalFormatting>
  <conditionalFormatting sqref="R103:R104">
    <cfRule type="cellIs" dxfId="410" priority="69" operator="lessThan">
      <formula>0</formula>
    </cfRule>
  </conditionalFormatting>
  <conditionalFormatting sqref="R106">
    <cfRule type="cellIs" dxfId="409" priority="45" operator="lessThan">
      <formula>0</formula>
    </cfRule>
  </conditionalFormatting>
  <conditionalFormatting sqref="R109">
    <cfRule type="cellIs" dxfId="408" priority="20" operator="lessThan">
      <formula>0</formula>
    </cfRule>
  </conditionalFormatting>
  <conditionalFormatting sqref="U6">
    <cfRule type="cellIs" dxfId="407" priority="1262" operator="lessThan">
      <formula>0</formula>
    </cfRule>
  </conditionalFormatting>
  <conditionalFormatting sqref="U26">
    <cfRule type="cellIs" dxfId="406" priority="1247" operator="lessThan">
      <formula>0</formula>
    </cfRule>
  </conditionalFormatting>
  <conditionalFormatting sqref="U28:U29">
    <cfRule type="cellIs" dxfId="405" priority="1191" operator="lessThan">
      <formula>0</formula>
    </cfRule>
  </conditionalFormatting>
  <conditionalFormatting sqref="U31:U40">
    <cfRule type="cellIs" dxfId="404" priority="945" operator="lessThan">
      <formula>0</formula>
    </cfRule>
  </conditionalFormatting>
  <conditionalFormatting sqref="U42">
    <cfRule type="cellIs" dxfId="403" priority="919" operator="lessThan">
      <formula>0</formula>
    </cfRule>
  </conditionalFormatting>
  <conditionalFormatting sqref="U46:U47">
    <cfRule type="cellIs" dxfId="402" priority="867" operator="lessThan">
      <formula>0</formula>
    </cfRule>
  </conditionalFormatting>
  <conditionalFormatting sqref="U50">
    <cfRule type="cellIs" dxfId="401" priority="841" operator="lessThan">
      <formula>0</formula>
    </cfRule>
  </conditionalFormatting>
  <conditionalFormatting sqref="U52">
    <cfRule type="cellIs" dxfId="400" priority="816" operator="lessThan">
      <formula>0</formula>
    </cfRule>
  </conditionalFormatting>
  <conditionalFormatting sqref="U59:U66">
    <cfRule type="cellIs" dxfId="399" priority="617" operator="lessThan">
      <formula>0</formula>
    </cfRule>
  </conditionalFormatting>
  <conditionalFormatting sqref="U72">
    <cfRule type="cellIs" dxfId="398" priority="590" operator="lessThan">
      <formula>0</formula>
    </cfRule>
  </conditionalFormatting>
  <conditionalFormatting sqref="U74:U75">
    <cfRule type="cellIs" dxfId="397" priority="540" operator="lessThan">
      <formula>0</formula>
    </cfRule>
  </conditionalFormatting>
  <conditionalFormatting sqref="U78:U80">
    <cfRule type="cellIs" dxfId="396" priority="463" operator="lessThan">
      <formula>0</formula>
    </cfRule>
  </conditionalFormatting>
  <conditionalFormatting sqref="U82">
    <cfRule type="cellIs" dxfId="395" priority="417" operator="lessThan">
      <formula>0</formula>
    </cfRule>
  </conditionalFormatting>
  <conditionalFormatting sqref="U84">
    <cfRule type="cellIs" dxfId="394" priority="392" operator="lessThan">
      <formula>0</formula>
    </cfRule>
  </conditionalFormatting>
  <conditionalFormatting sqref="U87">
    <cfRule type="cellIs" dxfId="393" priority="370" operator="lessThan">
      <formula>0</formula>
    </cfRule>
  </conditionalFormatting>
  <conditionalFormatting sqref="U89">
    <cfRule type="cellIs" dxfId="392" priority="321" operator="lessThan">
      <formula>0</formula>
    </cfRule>
  </conditionalFormatting>
  <conditionalFormatting sqref="U91:U94">
    <cfRule type="cellIs" dxfId="391" priority="218" operator="lessThan">
      <formula>0</formula>
    </cfRule>
  </conditionalFormatting>
  <conditionalFormatting sqref="U96:U99">
    <cfRule type="cellIs" dxfId="390" priority="120" operator="lessThan">
      <formula>0</formula>
    </cfRule>
  </conditionalFormatting>
  <conditionalFormatting sqref="U103:U104">
    <cfRule type="cellIs" dxfId="389" priority="73" operator="lessThan">
      <formula>0</formula>
    </cfRule>
  </conditionalFormatting>
  <conditionalFormatting sqref="U106">
    <cfRule type="cellIs" dxfId="388" priority="44" operator="lessThan">
      <formula>0</formula>
    </cfRule>
  </conditionalFormatting>
  <conditionalFormatting sqref="U109">
    <cfRule type="cellIs" dxfId="387" priority="19" operator="lessThan">
      <formula>0</formula>
    </cfRule>
  </conditionalFormatting>
  <conditionalFormatting sqref="X6">
    <cfRule type="cellIs" dxfId="386" priority="1261" operator="lessThan">
      <formula>0</formula>
    </cfRule>
  </conditionalFormatting>
  <conditionalFormatting sqref="X26">
    <cfRule type="cellIs" dxfId="385" priority="1246" operator="lessThan">
      <formula>0</formula>
    </cfRule>
  </conditionalFormatting>
  <conditionalFormatting sqref="X28:X29">
    <cfRule type="cellIs" dxfId="384" priority="1172" operator="lessThan">
      <formula>0</formula>
    </cfRule>
  </conditionalFormatting>
  <conditionalFormatting sqref="X31:X40">
    <cfRule type="cellIs" dxfId="383" priority="944" operator="lessThan">
      <formula>0</formula>
    </cfRule>
  </conditionalFormatting>
  <conditionalFormatting sqref="X42">
    <cfRule type="cellIs" dxfId="382" priority="918" operator="lessThan">
      <formula>0</formula>
    </cfRule>
  </conditionalFormatting>
  <conditionalFormatting sqref="X46:X47">
    <cfRule type="cellIs" dxfId="381" priority="866" operator="lessThan">
      <formula>0</formula>
    </cfRule>
  </conditionalFormatting>
  <conditionalFormatting sqref="X50">
    <cfRule type="cellIs" dxfId="380" priority="840" operator="lessThan">
      <formula>0</formula>
    </cfRule>
  </conditionalFormatting>
  <conditionalFormatting sqref="X52">
    <cfRule type="cellIs" dxfId="379" priority="815" operator="lessThan">
      <formula>0</formula>
    </cfRule>
  </conditionalFormatting>
  <conditionalFormatting sqref="X59:X66">
    <cfRule type="cellIs" dxfId="378" priority="616" operator="lessThan">
      <formula>0</formula>
    </cfRule>
  </conditionalFormatting>
  <conditionalFormatting sqref="X72">
    <cfRule type="cellIs" dxfId="377" priority="589" operator="lessThan">
      <formula>0</formula>
    </cfRule>
  </conditionalFormatting>
  <conditionalFormatting sqref="X74:X75">
    <cfRule type="cellIs" dxfId="376" priority="539" operator="lessThan">
      <formula>0</formula>
    </cfRule>
  </conditionalFormatting>
  <conditionalFormatting sqref="X78:X82">
    <cfRule type="cellIs" dxfId="375" priority="416" operator="lessThan">
      <formula>0</formula>
    </cfRule>
  </conditionalFormatting>
  <conditionalFormatting sqref="X84">
    <cfRule type="cellIs" dxfId="374" priority="391" operator="lessThan">
      <formula>0</formula>
    </cfRule>
  </conditionalFormatting>
  <conditionalFormatting sqref="X87:X89">
    <cfRule type="cellIs" dxfId="373" priority="320" operator="lessThan">
      <formula>0</formula>
    </cfRule>
  </conditionalFormatting>
  <conditionalFormatting sqref="X91:X94">
    <cfRule type="cellIs" dxfId="372" priority="217" operator="lessThan">
      <formula>0</formula>
    </cfRule>
  </conditionalFormatting>
  <conditionalFormatting sqref="X96:X99">
    <cfRule type="cellIs" dxfId="371" priority="125" operator="lessThan">
      <formula>0</formula>
    </cfRule>
  </conditionalFormatting>
  <conditionalFormatting sqref="X103:X104">
    <cfRule type="cellIs" dxfId="370" priority="74" operator="lessThan">
      <formula>0</formula>
    </cfRule>
  </conditionalFormatting>
  <conditionalFormatting sqref="X106">
    <cfRule type="cellIs" dxfId="369" priority="43" operator="lessThan">
      <formula>0</formula>
    </cfRule>
  </conditionalFormatting>
  <conditionalFormatting sqref="X109">
    <cfRule type="cellIs" dxfId="368" priority="18" operator="lessThan">
      <formula>0</formula>
    </cfRule>
  </conditionalFormatting>
  <conditionalFormatting sqref="AA6">
    <cfRule type="cellIs" dxfId="367" priority="1260" operator="lessThan">
      <formula>0</formula>
    </cfRule>
  </conditionalFormatting>
  <conditionalFormatting sqref="AA26">
    <cfRule type="cellIs" dxfId="366" priority="1245" operator="lessThan">
      <formula>0</formula>
    </cfRule>
  </conditionalFormatting>
  <conditionalFormatting sqref="AA28:AA29">
    <cfRule type="cellIs" dxfId="365" priority="1190" operator="lessThan">
      <formula>0</formula>
    </cfRule>
  </conditionalFormatting>
  <conditionalFormatting sqref="AA31:AA40">
    <cfRule type="cellIs" dxfId="364" priority="943" operator="lessThan">
      <formula>0</formula>
    </cfRule>
  </conditionalFormatting>
  <conditionalFormatting sqref="AA42">
    <cfRule type="cellIs" dxfId="363" priority="917" operator="lessThan">
      <formula>0</formula>
    </cfRule>
  </conditionalFormatting>
  <conditionalFormatting sqref="AA46:AA47">
    <cfRule type="cellIs" dxfId="362" priority="865" operator="lessThan">
      <formula>0</formula>
    </cfRule>
  </conditionalFormatting>
  <conditionalFormatting sqref="AA50">
    <cfRule type="cellIs" dxfId="361" priority="839" operator="lessThan">
      <formula>0</formula>
    </cfRule>
  </conditionalFormatting>
  <conditionalFormatting sqref="AA52">
    <cfRule type="cellIs" dxfId="360" priority="814" operator="lessThan">
      <formula>0</formula>
    </cfRule>
  </conditionalFormatting>
  <conditionalFormatting sqref="AA59:AA66">
    <cfRule type="cellIs" dxfId="359" priority="615" operator="lessThan">
      <formula>0</formula>
    </cfRule>
  </conditionalFormatting>
  <conditionalFormatting sqref="AA72">
    <cfRule type="cellIs" dxfId="358" priority="588" operator="lessThan">
      <formula>0</formula>
    </cfRule>
  </conditionalFormatting>
  <conditionalFormatting sqref="AA74:AA75">
    <cfRule type="cellIs" dxfId="357" priority="538" operator="lessThan">
      <formula>0</formula>
    </cfRule>
  </conditionalFormatting>
  <conditionalFormatting sqref="AA78:AA82">
    <cfRule type="cellIs" dxfId="356" priority="415" operator="lessThan">
      <formula>0</formula>
    </cfRule>
  </conditionalFormatting>
  <conditionalFormatting sqref="AA84">
    <cfRule type="cellIs" dxfId="355" priority="390" operator="lessThan">
      <formula>0</formula>
    </cfRule>
  </conditionalFormatting>
  <conditionalFormatting sqref="AA87:AA89">
    <cfRule type="cellIs" dxfId="354" priority="319" operator="lessThan">
      <formula>0</formula>
    </cfRule>
  </conditionalFormatting>
  <conditionalFormatting sqref="AA91:AA94">
    <cfRule type="cellIs" dxfId="353" priority="216" operator="lessThan">
      <formula>0</formula>
    </cfRule>
  </conditionalFormatting>
  <conditionalFormatting sqref="AA96:AA99">
    <cfRule type="cellIs" dxfId="352" priority="119" operator="lessThan">
      <formula>0</formula>
    </cfRule>
  </conditionalFormatting>
  <conditionalFormatting sqref="AA103:AA104">
    <cfRule type="cellIs" dxfId="351" priority="68" operator="lessThan">
      <formula>0</formula>
    </cfRule>
  </conditionalFormatting>
  <conditionalFormatting sqref="AA106">
    <cfRule type="cellIs" dxfId="350" priority="42" operator="lessThan">
      <formula>0</formula>
    </cfRule>
  </conditionalFormatting>
  <conditionalFormatting sqref="AA109">
    <cfRule type="cellIs" dxfId="349" priority="17" operator="lessThan">
      <formula>0</formula>
    </cfRule>
  </conditionalFormatting>
  <conditionalFormatting sqref="AD6">
    <cfRule type="cellIs" dxfId="348" priority="1259" operator="lessThan">
      <formula>0</formula>
    </cfRule>
  </conditionalFormatting>
  <conditionalFormatting sqref="AD26">
    <cfRule type="cellIs" dxfId="347" priority="1241" operator="lessThan">
      <formula>0</formula>
    </cfRule>
  </conditionalFormatting>
  <conditionalFormatting sqref="AD28:AD29">
    <cfRule type="cellIs" dxfId="346" priority="1189" operator="lessThan">
      <formula>0</formula>
    </cfRule>
  </conditionalFormatting>
  <conditionalFormatting sqref="AD31:AD40">
    <cfRule type="cellIs" dxfId="345" priority="942" operator="lessThan">
      <formula>0</formula>
    </cfRule>
  </conditionalFormatting>
  <conditionalFormatting sqref="AD42">
    <cfRule type="cellIs" dxfId="344" priority="916" operator="lessThan">
      <formula>0</formula>
    </cfRule>
  </conditionalFormatting>
  <conditionalFormatting sqref="AD46:AD47">
    <cfRule type="cellIs" dxfId="343" priority="864" operator="lessThan">
      <formula>0</formula>
    </cfRule>
  </conditionalFormatting>
  <conditionalFormatting sqref="AD50">
    <cfRule type="cellIs" dxfId="342" priority="838" operator="lessThan">
      <formula>0</formula>
    </cfRule>
  </conditionalFormatting>
  <conditionalFormatting sqref="AD52">
    <cfRule type="cellIs" dxfId="341" priority="813" operator="lessThan">
      <formula>0</formula>
    </cfRule>
  </conditionalFormatting>
  <conditionalFormatting sqref="AD59:AD66">
    <cfRule type="cellIs" dxfId="340" priority="614" operator="lessThan">
      <formula>0</formula>
    </cfRule>
  </conditionalFormatting>
  <conditionalFormatting sqref="AD72">
    <cfRule type="cellIs" dxfId="339" priority="587" operator="lessThan">
      <formula>0</formula>
    </cfRule>
  </conditionalFormatting>
  <conditionalFormatting sqref="AD74:AD75">
    <cfRule type="cellIs" dxfId="338" priority="537" operator="lessThan">
      <formula>0</formula>
    </cfRule>
  </conditionalFormatting>
  <conditionalFormatting sqref="AD78:AD82">
    <cfRule type="cellIs" dxfId="337" priority="414" operator="lessThan">
      <formula>0</formula>
    </cfRule>
  </conditionalFormatting>
  <conditionalFormatting sqref="AD84">
    <cfRule type="cellIs" dxfId="336" priority="389" operator="lessThan">
      <formula>0</formula>
    </cfRule>
  </conditionalFormatting>
  <conditionalFormatting sqref="AD87:AD89">
    <cfRule type="cellIs" dxfId="335" priority="318" operator="lessThan">
      <formula>0</formula>
    </cfRule>
  </conditionalFormatting>
  <conditionalFormatting sqref="AD91:AD94">
    <cfRule type="cellIs" dxfId="334" priority="215" operator="lessThan">
      <formula>0</formula>
    </cfRule>
  </conditionalFormatting>
  <conditionalFormatting sqref="AD96:AD99">
    <cfRule type="cellIs" dxfId="333" priority="118" operator="lessThan">
      <formula>0</formula>
    </cfRule>
  </conditionalFormatting>
  <conditionalFormatting sqref="AD103:AD104">
    <cfRule type="cellIs" dxfId="332" priority="67" operator="lessThan">
      <formula>0</formula>
    </cfRule>
  </conditionalFormatting>
  <conditionalFormatting sqref="AD106">
    <cfRule type="cellIs" dxfId="331" priority="41" operator="lessThan">
      <formula>0</formula>
    </cfRule>
  </conditionalFormatting>
  <conditionalFormatting sqref="AD109">
    <cfRule type="cellIs" dxfId="330" priority="16" operator="lessThan">
      <formula>0</formula>
    </cfRule>
  </conditionalFormatting>
  <conditionalFormatting sqref="AG6">
    <cfRule type="cellIs" dxfId="329" priority="1258" operator="lessThan">
      <formula>0</formula>
    </cfRule>
  </conditionalFormatting>
  <conditionalFormatting sqref="AG26">
    <cfRule type="cellIs" dxfId="328" priority="1240" operator="lessThan">
      <formula>0</formula>
    </cfRule>
  </conditionalFormatting>
  <conditionalFormatting sqref="AG28:AG29">
    <cfRule type="cellIs" dxfId="327" priority="1171" operator="lessThan">
      <formula>0</formula>
    </cfRule>
  </conditionalFormatting>
  <conditionalFormatting sqref="AG31:AG40">
    <cfRule type="cellIs" dxfId="326" priority="941" operator="lessThan">
      <formula>0</formula>
    </cfRule>
  </conditionalFormatting>
  <conditionalFormatting sqref="AG42">
    <cfRule type="cellIs" dxfId="325" priority="915" operator="lessThan">
      <formula>0</formula>
    </cfRule>
  </conditionalFormatting>
  <conditionalFormatting sqref="AG46:AG47">
    <cfRule type="cellIs" dxfId="324" priority="863" operator="lessThan">
      <formula>0</formula>
    </cfRule>
  </conditionalFormatting>
  <conditionalFormatting sqref="AG50">
    <cfRule type="cellIs" dxfId="323" priority="837" operator="lessThan">
      <formula>0</formula>
    </cfRule>
  </conditionalFormatting>
  <conditionalFormatting sqref="AG52">
    <cfRule type="cellIs" dxfId="322" priority="812" operator="lessThan">
      <formula>0</formula>
    </cfRule>
  </conditionalFormatting>
  <conditionalFormatting sqref="AG59:AG66">
    <cfRule type="cellIs" dxfId="321" priority="613" operator="lessThan">
      <formula>0</formula>
    </cfRule>
  </conditionalFormatting>
  <conditionalFormatting sqref="AG72">
    <cfRule type="cellIs" dxfId="320" priority="586" operator="lessThan">
      <formula>0</formula>
    </cfRule>
  </conditionalFormatting>
  <conditionalFormatting sqref="AG74:AG75">
    <cfRule type="cellIs" dxfId="319" priority="536" operator="lessThan">
      <formula>0</formula>
    </cfRule>
  </conditionalFormatting>
  <conditionalFormatting sqref="AG78:AG82">
    <cfRule type="cellIs" dxfId="318" priority="413" operator="lessThan">
      <formula>0</formula>
    </cfRule>
  </conditionalFormatting>
  <conditionalFormatting sqref="AG84">
    <cfRule type="cellIs" dxfId="317" priority="388" operator="lessThan">
      <formula>0</formula>
    </cfRule>
  </conditionalFormatting>
  <conditionalFormatting sqref="AG87:AG94">
    <cfRule type="cellIs" dxfId="316" priority="214" operator="lessThan">
      <formula>0</formula>
    </cfRule>
  </conditionalFormatting>
  <conditionalFormatting sqref="AG96:AG99">
    <cfRule type="cellIs" dxfId="315" priority="117" operator="lessThan">
      <formula>0</formula>
    </cfRule>
  </conditionalFormatting>
  <conditionalFormatting sqref="AG103:AG104">
    <cfRule type="cellIs" dxfId="314" priority="66" operator="lessThan">
      <formula>0</formula>
    </cfRule>
  </conditionalFormatting>
  <conditionalFormatting sqref="AG106">
    <cfRule type="cellIs" dxfId="313" priority="40" operator="lessThan">
      <formula>0</formula>
    </cfRule>
  </conditionalFormatting>
  <conditionalFormatting sqref="AG109">
    <cfRule type="cellIs" dxfId="312" priority="15" operator="lessThan">
      <formula>0</formula>
    </cfRule>
  </conditionalFormatting>
  <conditionalFormatting sqref="AJ6">
    <cfRule type="cellIs" dxfId="311" priority="1257" operator="lessThan">
      <formula>0</formula>
    </cfRule>
  </conditionalFormatting>
  <conditionalFormatting sqref="AJ26">
    <cfRule type="cellIs" dxfId="310" priority="1239" operator="lessThan">
      <formula>0</formula>
    </cfRule>
  </conditionalFormatting>
  <conditionalFormatting sqref="AJ28:AJ29">
    <cfRule type="cellIs" dxfId="309" priority="1188" operator="lessThan">
      <formula>0</formula>
    </cfRule>
  </conditionalFormatting>
  <conditionalFormatting sqref="AJ31:AJ40">
    <cfRule type="cellIs" dxfId="308" priority="940" operator="lessThan">
      <formula>0</formula>
    </cfRule>
  </conditionalFormatting>
  <conditionalFormatting sqref="AJ42">
    <cfRule type="cellIs" dxfId="307" priority="914" operator="lessThan">
      <formula>0</formula>
    </cfRule>
  </conditionalFormatting>
  <conditionalFormatting sqref="AJ46:AJ47">
    <cfRule type="cellIs" dxfId="306" priority="862" operator="lessThan">
      <formula>0</formula>
    </cfRule>
  </conditionalFormatting>
  <conditionalFormatting sqref="AJ50">
    <cfRule type="cellIs" dxfId="305" priority="836" operator="lessThan">
      <formula>0</formula>
    </cfRule>
  </conditionalFormatting>
  <conditionalFormatting sqref="AJ52">
    <cfRule type="cellIs" dxfId="304" priority="811" operator="lessThan">
      <formula>0</formula>
    </cfRule>
  </conditionalFormatting>
  <conditionalFormatting sqref="AJ59:AJ66">
    <cfRule type="cellIs" dxfId="303" priority="612" operator="lessThan">
      <formula>0</formula>
    </cfRule>
  </conditionalFormatting>
  <conditionalFormatting sqref="AJ72">
    <cfRule type="cellIs" dxfId="302" priority="585" operator="lessThan">
      <formula>0</formula>
    </cfRule>
  </conditionalFormatting>
  <conditionalFormatting sqref="AJ74:AJ75">
    <cfRule type="cellIs" dxfId="301" priority="535" operator="lessThan">
      <formula>0</formula>
    </cfRule>
  </conditionalFormatting>
  <conditionalFormatting sqref="AJ78:AJ82">
    <cfRule type="cellIs" dxfId="300" priority="412" operator="lessThan">
      <formula>0</formula>
    </cfRule>
  </conditionalFormatting>
  <conditionalFormatting sqref="AJ84">
    <cfRule type="cellIs" dxfId="299" priority="387" operator="lessThan">
      <formula>0</formula>
    </cfRule>
  </conditionalFormatting>
  <conditionalFormatting sqref="AJ87:AJ89">
    <cfRule type="cellIs" dxfId="298" priority="316" operator="lessThan">
      <formula>0</formula>
    </cfRule>
  </conditionalFormatting>
  <conditionalFormatting sqref="AJ91:AJ94">
    <cfRule type="cellIs" dxfId="297" priority="213" operator="lessThan">
      <formula>0</formula>
    </cfRule>
  </conditionalFormatting>
  <conditionalFormatting sqref="AJ96:AJ99">
    <cfRule type="cellIs" dxfId="296" priority="116" operator="lessThan">
      <formula>0</formula>
    </cfRule>
  </conditionalFormatting>
  <conditionalFormatting sqref="AJ103:AJ104">
    <cfRule type="cellIs" dxfId="295" priority="75" operator="lessThan">
      <formula>0</formula>
    </cfRule>
  </conditionalFormatting>
  <conditionalFormatting sqref="AJ106">
    <cfRule type="cellIs" dxfId="294" priority="39" operator="lessThan">
      <formula>0</formula>
    </cfRule>
  </conditionalFormatting>
  <conditionalFormatting sqref="AJ109">
    <cfRule type="cellIs" dxfId="293" priority="14" operator="lessThan">
      <formula>0</formula>
    </cfRule>
  </conditionalFormatting>
  <conditionalFormatting sqref="AM6">
    <cfRule type="cellIs" dxfId="292" priority="1256" operator="lessThan">
      <formula>0</formula>
    </cfRule>
  </conditionalFormatting>
  <conditionalFormatting sqref="AM26">
    <cfRule type="cellIs" dxfId="291" priority="1244" operator="lessThan">
      <formula>0</formula>
    </cfRule>
  </conditionalFormatting>
  <conditionalFormatting sqref="AM28:AM29">
    <cfRule type="cellIs" dxfId="290" priority="1187" operator="lessThan">
      <formula>0</formula>
    </cfRule>
  </conditionalFormatting>
  <conditionalFormatting sqref="AM31:AM40">
    <cfRule type="cellIs" dxfId="289" priority="939" operator="lessThan">
      <formula>0</formula>
    </cfRule>
  </conditionalFormatting>
  <conditionalFormatting sqref="AM42">
    <cfRule type="cellIs" dxfId="288" priority="913" operator="lessThan">
      <formula>0</formula>
    </cfRule>
  </conditionalFormatting>
  <conditionalFormatting sqref="AM46:AM47">
    <cfRule type="cellIs" dxfId="287" priority="861" operator="lessThan">
      <formula>0</formula>
    </cfRule>
  </conditionalFormatting>
  <conditionalFormatting sqref="AM50">
    <cfRule type="cellIs" dxfId="286" priority="835" operator="lessThan">
      <formula>0</formula>
    </cfRule>
  </conditionalFormatting>
  <conditionalFormatting sqref="AM52">
    <cfRule type="cellIs" dxfId="285" priority="819" operator="lessThan">
      <formula>0</formula>
    </cfRule>
  </conditionalFormatting>
  <conditionalFormatting sqref="AM59:AM66">
    <cfRule type="cellIs" dxfId="284" priority="611" operator="lessThan">
      <formula>0</formula>
    </cfRule>
  </conditionalFormatting>
  <conditionalFormatting sqref="AM72">
    <cfRule type="cellIs" dxfId="283" priority="584" operator="lessThan">
      <formula>0</formula>
    </cfRule>
  </conditionalFormatting>
  <conditionalFormatting sqref="AM74:AM75">
    <cfRule type="cellIs" dxfId="282" priority="534" operator="lessThan">
      <formula>0</formula>
    </cfRule>
  </conditionalFormatting>
  <conditionalFormatting sqref="AM78:AM82">
    <cfRule type="cellIs" dxfId="281" priority="411" operator="lessThan">
      <formula>0</formula>
    </cfRule>
  </conditionalFormatting>
  <conditionalFormatting sqref="AM84">
    <cfRule type="cellIs" dxfId="280" priority="386" operator="lessThan">
      <formula>0</formula>
    </cfRule>
  </conditionalFormatting>
  <conditionalFormatting sqref="AM87:AM89">
    <cfRule type="cellIs" dxfId="279" priority="315" operator="lessThan">
      <formula>0</formula>
    </cfRule>
  </conditionalFormatting>
  <conditionalFormatting sqref="AM91:AM94">
    <cfRule type="cellIs" dxfId="278" priority="212" operator="lessThan">
      <formula>0</formula>
    </cfRule>
  </conditionalFormatting>
  <conditionalFormatting sqref="AM96:AM99">
    <cfRule type="cellIs" dxfId="277" priority="115" operator="lessThan">
      <formula>0</formula>
    </cfRule>
  </conditionalFormatting>
  <conditionalFormatting sqref="AM103:AM104">
    <cfRule type="cellIs" dxfId="276" priority="65" operator="lessThan">
      <formula>0</formula>
    </cfRule>
  </conditionalFormatting>
  <conditionalFormatting sqref="AM106">
    <cfRule type="cellIs" dxfId="275" priority="38" operator="lessThan">
      <formula>0</formula>
    </cfRule>
  </conditionalFormatting>
  <conditionalFormatting sqref="AM109">
    <cfRule type="cellIs" dxfId="274" priority="13" operator="lessThan">
      <formula>0</formula>
    </cfRule>
  </conditionalFormatting>
  <conditionalFormatting sqref="AP6">
    <cfRule type="cellIs" dxfId="273" priority="1255" operator="lessThan">
      <formula>0</formula>
    </cfRule>
  </conditionalFormatting>
  <conditionalFormatting sqref="AP26">
    <cfRule type="cellIs" dxfId="272" priority="1238" operator="lessThan">
      <formula>0</formula>
    </cfRule>
  </conditionalFormatting>
  <conditionalFormatting sqref="AP28:AP29">
    <cfRule type="cellIs" dxfId="271" priority="1186" operator="lessThan">
      <formula>0</formula>
    </cfRule>
  </conditionalFormatting>
  <conditionalFormatting sqref="AP31:AP40">
    <cfRule type="cellIs" dxfId="270" priority="938" operator="lessThan">
      <formula>0</formula>
    </cfRule>
  </conditionalFormatting>
  <conditionalFormatting sqref="AP42">
    <cfRule type="cellIs" dxfId="269" priority="912" operator="lessThan">
      <formula>0</formula>
    </cfRule>
  </conditionalFormatting>
  <conditionalFormatting sqref="AP46:AP47">
    <cfRule type="cellIs" dxfId="268" priority="860" operator="lessThan">
      <formula>0</formula>
    </cfRule>
  </conditionalFormatting>
  <conditionalFormatting sqref="AP50">
    <cfRule type="cellIs" dxfId="267" priority="834" operator="lessThan">
      <formula>0</formula>
    </cfRule>
  </conditionalFormatting>
  <conditionalFormatting sqref="AP52">
    <cfRule type="cellIs" dxfId="266" priority="810" operator="lessThan">
      <formula>0</formula>
    </cfRule>
  </conditionalFormatting>
  <conditionalFormatting sqref="AP59:AP66">
    <cfRule type="cellIs" dxfId="265" priority="610" operator="lessThan">
      <formula>0</formula>
    </cfRule>
  </conditionalFormatting>
  <conditionalFormatting sqref="AP72">
    <cfRule type="cellIs" dxfId="264" priority="583" operator="lessThan">
      <formula>0</formula>
    </cfRule>
  </conditionalFormatting>
  <conditionalFormatting sqref="AP74:AP75">
    <cfRule type="cellIs" dxfId="263" priority="533" operator="lessThan">
      <formula>0</formula>
    </cfRule>
  </conditionalFormatting>
  <conditionalFormatting sqref="AP78:AP82">
    <cfRule type="cellIs" dxfId="262" priority="410" operator="lessThan">
      <formula>0</formula>
    </cfRule>
  </conditionalFormatting>
  <conditionalFormatting sqref="AP84">
    <cfRule type="cellIs" dxfId="261" priority="385" operator="lessThan">
      <formula>0</formula>
    </cfRule>
  </conditionalFormatting>
  <conditionalFormatting sqref="AP87:AP89">
    <cfRule type="cellIs" dxfId="260" priority="314" operator="lessThan">
      <formula>0</formula>
    </cfRule>
  </conditionalFormatting>
  <conditionalFormatting sqref="AP91:AP94">
    <cfRule type="cellIs" dxfId="259" priority="211" operator="lessThan">
      <formula>0</formula>
    </cfRule>
  </conditionalFormatting>
  <conditionalFormatting sqref="AP96:AP99">
    <cfRule type="cellIs" dxfId="258" priority="114" operator="lessThan">
      <formula>0</formula>
    </cfRule>
  </conditionalFormatting>
  <conditionalFormatting sqref="AP103:AP104">
    <cfRule type="cellIs" dxfId="257" priority="64" operator="lessThan">
      <formula>0</formula>
    </cfRule>
  </conditionalFormatting>
  <conditionalFormatting sqref="AP106">
    <cfRule type="cellIs" dxfId="256" priority="37" operator="lessThan">
      <formula>0</formula>
    </cfRule>
  </conditionalFormatting>
  <conditionalFormatting sqref="AP109">
    <cfRule type="cellIs" dxfId="255" priority="12" operator="lessThan">
      <formula>0</formula>
    </cfRule>
  </conditionalFormatting>
  <conditionalFormatting sqref="AS6">
    <cfRule type="cellIs" dxfId="254" priority="1254" operator="lessThan">
      <formula>0</formula>
    </cfRule>
  </conditionalFormatting>
  <conditionalFormatting sqref="AS26">
    <cfRule type="cellIs" dxfId="253" priority="1237" operator="lessThan">
      <formula>0</formula>
    </cfRule>
  </conditionalFormatting>
  <conditionalFormatting sqref="AS28:AS29">
    <cfRule type="cellIs" dxfId="252" priority="1185" operator="lessThan">
      <formula>0</formula>
    </cfRule>
  </conditionalFormatting>
  <conditionalFormatting sqref="AS31:AS40">
    <cfRule type="cellIs" dxfId="251" priority="937" operator="lessThan">
      <formula>0</formula>
    </cfRule>
  </conditionalFormatting>
  <conditionalFormatting sqref="AS42">
    <cfRule type="cellIs" dxfId="250" priority="911" operator="lessThan">
      <formula>0</formula>
    </cfRule>
  </conditionalFormatting>
  <conditionalFormatting sqref="AS46:AS47">
    <cfRule type="cellIs" dxfId="249" priority="859" operator="lessThan">
      <formula>0</formula>
    </cfRule>
  </conditionalFormatting>
  <conditionalFormatting sqref="AS50">
    <cfRule type="cellIs" dxfId="248" priority="833" operator="lessThan">
      <formula>0</formula>
    </cfRule>
  </conditionalFormatting>
  <conditionalFormatting sqref="AS52">
    <cfRule type="cellIs" dxfId="247" priority="809" operator="lessThan">
      <formula>0</formula>
    </cfRule>
  </conditionalFormatting>
  <conditionalFormatting sqref="AS59:AS66">
    <cfRule type="cellIs" dxfId="246" priority="609" operator="lessThan">
      <formula>0</formula>
    </cfRule>
  </conditionalFormatting>
  <conditionalFormatting sqref="AS72">
    <cfRule type="cellIs" dxfId="245" priority="582" operator="lessThan">
      <formula>0</formula>
    </cfRule>
  </conditionalFormatting>
  <conditionalFormatting sqref="AS74:AS75">
    <cfRule type="cellIs" dxfId="244" priority="532" operator="lessThan">
      <formula>0</formula>
    </cfRule>
  </conditionalFormatting>
  <conditionalFormatting sqref="AS78:AS82">
    <cfRule type="cellIs" dxfId="243" priority="409" operator="lessThan">
      <formula>0</formula>
    </cfRule>
  </conditionalFormatting>
  <conditionalFormatting sqref="AS84">
    <cfRule type="cellIs" dxfId="242" priority="384" operator="lessThan">
      <formula>0</formula>
    </cfRule>
  </conditionalFormatting>
  <conditionalFormatting sqref="AS87:AS89">
    <cfRule type="cellIs" dxfId="241" priority="313" operator="lessThan">
      <formula>0</formula>
    </cfRule>
  </conditionalFormatting>
  <conditionalFormatting sqref="AS91:AS94">
    <cfRule type="cellIs" dxfId="240" priority="210" operator="lessThan">
      <formula>0</formula>
    </cfRule>
  </conditionalFormatting>
  <conditionalFormatting sqref="AS96:AS99">
    <cfRule type="cellIs" dxfId="239" priority="113" operator="lessThan">
      <formula>0</formula>
    </cfRule>
  </conditionalFormatting>
  <conditionalFormatting sqref="AS103:AS104">
    <cfRule type="cellIs" dxfId="238" priority="63" operator="lessThan">
      <formula>0</formula>
    </cfRule>
  </conditionalFormatting>
  <conditionalFormatting sqref="AS106">
    <cfRule type="cellIs" dxfId="237" priority="36" operator="lessThan">
      <formula>0</formula>
    </cfRule>
  </conditionalFormatting>
  <conditionalFormatting sqref="AS109">
    <cfRule type="cellIs" dxfId="236" priority="11" operator="lessThan">
      <formula>0</formula>
    </cfRule>
  </conditionalFormatting>
  <conditionalFormatting sqref="AV6">
    <cfRule type="cellIs" dxfId="235" priority="1253" operator="lessThan">
      <formula>0</formula>
    </cfRule>
  </conditionalFormatting>
  <conditionalFormatting sqref="AV26">
    <cfRule type="cellIs" dxfId="234" priority="1236" operator="lessThan">
      <formula>0</formula>
    </cfRule>
  </conditionalFormatting>
  <conditionalFormatting sqref="AV28:AV29">
    <cfRule type="cellIs" dxfId="233" priority="1184" operator="lessThan">
      <formula>0</formula>
    </cfRule>
  </conditionalFormatting>
  <conditionalFormatting sqref="AV31:AV40">
    <cfRule type="cellIs" dxfId="232" priority="936" operator="lessThan">
      <formula>0</formula>
    </cfRule>
  </conditionalFormatting>
  <conditionalFormatting sqref="AV42:AV43">
    <cfRule type="cellIs" dxfId="231" priority="898" operator="lessThan">
      <formula>0</formula>
    </cfRule>
  </conditionalFormatting>
  <conditionalFormatting sqref="AV46:AV47">
    <cfRule type="cellIs" dxfId="230" priority="858" operator="lessThan">
      <formula>0</formula>
    </cfRule>
  </conditionalFormatting>
  <conditionalFormatting sqref="AV50">
    <cfRule type="cellIs" dxfId="229" priority="843" operator="lessThan">
      <formula>0</formula>
    </cfRule>
  </conditionalFormatting>
  <conditionalFormatting sqref="AV52">
    <cfRule type="cellIs" dxfId="228" priority="808" operator="lessThan">
      <formula>0</formula>
    </cfRule>
  </conditionalFormatting>
  <conditionalFormatting sqref="AV59:AV66">
    <cfRule type="cellIs" dxfId="227" priority="608" operator="lessThan">
      <formula>0</formula>
    </cfRule>
  </conditionalFormatting>
  <conditionalFormatting sqref="AV72">
    <cfRule type="cellIs" dxfId="226" priority="581" operator="lessThan">
      <formula>0</formula>
    </cfRule>
  </conditionalFormatting>
  <conditionalFormatting sqref="AV74:AV75">
    <cfRule type="cellIs" dxfId="225" priority="531" operator="lessThan">
      <formula>0</formula>
    </cfRule>
  </conditionalFormatting>
  <conditionalFormatting sqref="AV78:AV82">
    <cfRule type="cellIs" dxfId="224" priority="408" operator="lessThan">
      <formula>0</formula>
    </cfRule>
  </conditionalFormatting>
  <conditionalFormatting sqref="AV84">
    <cfRule type="cellIs" dxfId="223" priority="394" operator="lessThan">
      <formula>0</formula>
    </cfRule>
  </conditionalFormatting>
  <conditionalFormatting sqref="AV87:AV89">
    <cfRule type="cellIs" dxfId="222" priority="312" operator="lessThan">
      <formula>0</formula>
    </cfRule>
  </conditionalFormatting>
  <conditionalFormatting sqref="AV91:AV94">
    <cfRule type="cellIs" dxfId="221" priority="209" operator="lessThan">
      <formula>0</formula>
    </cfRule>
  </conditionalFormatting>
  <conditionalFormatting sqref="AV96:AV99">
    <cfRule type="cellIs" dxfId="220" priority="112" operator="lessThan">
      <formula>0</formula>
    </cfRule>
  </conditionalFormatting>
  <conditionalFormatting sqref="AV103:AV104">
    <cfRule type="cellIs" dxfId="219" priority="62" operator="lessThan">
      <formula>0</formula>
    </cfRule>
  </conditionalFormatting>
  <conditionalFormatting sqref="AV106">
    <cfRule type="cellIs" dxfId="218" priority="49" operator="lessThan">
      <formula>0</formula>
    </cfRule>
  </conditionalFormatting>
  <conditionalFormatting sqref="AV109">
    <cfRule type="cellIs" dxfId="217" priority="10" operator="lessThan">
      <formula>0</formula>
    </cfRule>
  </conditionalFormatting>
  <conditionalFormatting sqref="AY6">
    <cfRule type="cellIs" dxfId="216" priority="1252" operator="lessThan">
      <formula>0</formula>
    </cfRule>
  </conditionalFormatting>
  <conditionalFormatting sqref="AY26">
    <cfRule type="cellIs" dxfId="215" priority="1235" operator="lessThan">
      <formula>0</formula>
    </cfRule>
  </conditionalFormatting>
  <conditionalFormatting sqref="AY28:AY29">
    <cfRule type="cellIs" dxfId="214" priority="1183" operator="lessThan">
      <formula>0</formula>
    </cfRule>
  </conditionalFormatting>
  <conditionalFormatting sqref="AY31:AY40">
    <cfRule type="cellIs" dxfId="213" priority="935" operator="lessThan">
      <formula>0</formula>
    </cfRule>
  </conditionalFormatting>
  <conditionalFormatting sqref="AY42:AY43">
    <cfRule type="cellIs" dxfId="212" priority="897" operator="lessThan">
      <formula>0</formula>
    </cfRule>
  </conditionalFormatting>
  <conditionalFormatting sqref="AY46:AY47">
    <cfRule type="cellIs" dxfId="211" priority="857" operator="lessThan">
      <formula>0</formula>
    </cfRule>
  </conditionalFormatting>
  <conditionalFormatting sqref="AY50">
    <cfRule type="cellIs" dxfId="210" priority="832" operator="lessThan">
      <formula>0</formula>
    </cfRule>
  </conditionalFormatting>
  <conditionalFormatting sqref="AY52">
    <cfRule type="cellIs" dxfId="209" priority="807" operator="lessThan">
      <formula>0</formula>
    </cfRule>
  </conditionalFormatting>
  <conditionalFormatting sqref="AY59:AY66">
    <cfRule type="cellIs" dxfId="208" priority="607" operator="lessThan">
      <formula>0</formula>
    </cfRule>
  </conditionalFormatting>
  <conditionalFormatting sqref="AY72">
    <cfRule type="cellIs" dxfId="207" priority="580" operator="lessThan">
      <formula>0</formula>
    </cfRule>
  </conditionalFormatting>
  <conditionalFormatting sqref="AY74:AY75">
    <cfRule type="cellIs" dxfId="206" priority="530" operator="lessThan">
      <formula>0</formula>
    </cfRule>
  </conditionalFormatting>
  <conditionalFormatting sqref="AY78:AY82">
    <cfRule type="cellIs" dxfId="205" priority="407" operator="lessThan">
      <formula>0</formula>
    </cfRule>
  </conditionalFormatting>
  <conditionalFormatting sqref="AY84">
    <cfRule type="cellIs" dxfId="204" priority="383" operator="lessThan">
      <formula>0</formula>
    </cfRule>
  </conditionalFormatting>
  <conditionalFormatting sqref="AY87:AY89">
    <cfRule type="cellIs" dxfId="203" priority="311" operator="lessThan">
      <formula>0</formula>
    </cfRule>
  </conditionalFormatting>
  <conditionalFormatting sqref="AY91:AY94">
    <cfRule type="cellIs" dxfId="202" priority="208" operator="lessThan">
      <formula>0</formula>
    </cfRule>
  </conditionalFormatting>
  <conditionalFormatting sqref="AY96:AY99">
    <cfRule type="cellIs" dxfId="201" priority="111" operator="lessThan">
      <formula>0</formula>
    </cfRule>
  </conditionalFormatting>
  <conditionalFormatting sqref="AY103:AY104">
    <cfRule type="cellIs" dxfId="200" priority="61" operator="lessThan">
      <formula>0</formula>
    </cfRule>
  </conditionalFormatting>
  <conditionalFormatting sqref="AY106">
    <cfRule type="cellIs" dxfId="199" priority="35" operator="lessThan">
      <formula>0</formula>
    </cfRule>
  </conditionalFormatting>
  <conditionalFormatting sqref="AY109">
    <cfRule type="cellIs" dxfId="198" priority="9" operator="lessThan">
      <formula>0</formula>
    </cfRule>
  </conditionalFormatting>
  <conditionalFormatting sqref="BB6">
    <cfRule type="cellIs" dxfId="197" priority="1251" operator="lessThan">
      <formula>0</formula>
    </cfRule>
  </conditionalFormatting>
  <conditionalFormatting sqref="BB26">
    <cfRule type="cellIs" dxfId="196" priority="1234" operator="lessThan">
      <formula>0</formula>
    </cfRule>
  </conditionalFormatting>
  <conditionalFormatting sqref="BB28:BB29">
    <cfRule type="cellIs" dxfId="195" priority="1182" operator="lessThan">
      <formula>0</formula>
    </cfRule>
  </conditionalFormatting>
  <conditionalFormatting sqref="BB31:BB40">
    <cfRule type="cellIs" dxfId="194" priority="934" operator="lessThan">
      <formula>0</formula>
    </cfRule>
  </conditionalFormatting>
  <conditionalFormatting sqref="BB42">
    <cfRule type="cellIs" dxfId="193" priority="908" operator="lessThan">
      <formula>0</formula>
    </cfRule>
  </conditionalFormatting>
  <conditionalFormatting sqref="BB46:BB47">
    <cfRule type="cellIs" dxfId="192" priority="856" operator="lessThan">
      <formula>0</formula>
    </cfRule>
  </conditionalFormatting>
  <conditionalFormatting sqref="BB50">
    <cfRule type="cellIs" dxfId="191" priority="831" operator="lessThan">
      <formula>0</formula>
    </cfRule>
  </conditionalFormatting>
  <conditionalFormatting sqref="BB52">
    <cfRule type="cellIs" dxfId="190" priority="806" operator="lessThan">
      <formula>0</formula>
    </cfRule>
  </conditionalFormatting>
  <conditionalFormatting sqref="BB59:BB66">
    <cfRule type="cellIs" dxfId="189" priority="606" operator="lessThan">
      <formula>0</formula>
    </cfRule>
  </conditionalFormatting>
  <conditionalFormatting sqref="BB72">
    <cfRule type="cellIs" dxfId="188" priority="579" operator="lessThan">
      <formula>0</formula>
    </cfRule>
  </conditionalFormatting>
  <conditionalFormatting sqref="BB74:BB75">
    <cfRule type="cellIs" dxfId="187" priority="529" operator="lessThan">
      <formula>0</formula>
    </cfRule>
  </conditionalFormatting>
  <conditionalFormatting sqref="BB78:BB82">
    <cfRule type="cellIs" dxfId="186" priority="406" operator="lessThan">
      <formula>0</formula>
    </cfRule>
  </conditionalFormatting>
  <conditionalFormatting sqref="BB84">
    <cfRule type="cellIs" dxfId="185" priority="382" operator="lessThan">
      <formula>0</formula>
    </cfRule>
  </conditionalFormatting>
  <conditionalFormatting sqref="BB87:BB89">
    <cfRule type="cellIs" dxfId="184" priority="310" operator="lessThan">
      <formula>0</formula>
    </cfRule>
  </conditionalFormatting>
  <conditionalFormatting sqref="BB91:BB94">
    <cfRule type="cellIs" dxfId="183" priority="207" operator="lessThan">
      <formula>0</formula>
    </cfRule>
  </conditionalFormatting>
  <conditionalFormatting sqref="BB96:BB99">
    <cfRule type="cellIs" dxfId="182" priority="110" operator="lessThan">
      <formula>0</formula>
    </cfRule>
  </conditionalFormatting>
  <conditionalFormatting sqref="BB103:BB104">
    <cfRule type="cellIs" dxfId="181" priority="60" operator="lessThan">
      <formula>0</formula>
    </cfRule>
  </conditionalFormatting>
  <conditionalFormatting sqref="BB106">
    <cfRule type="cellIs" dxfId="180" priority="34" operator="lessThan">
      <formula>0</formula>
    </cfRule>
  </conditionalFormatting>
  <conditionalFormatting sqref="BB109">
    <cfRule type="cellIs" dxfId="179" priority="8" operator="lessThan">
      <formula>0</formula>
    </cfRule>
  </conditionalFormatting>
  <conditionalFormatting sqref="BE6">
    <cfRule type="cellIs" dxfId="178" priority="1271" operator="lessThan">
      <formula>0</formula>
    </cfRule>
  </conditionalFormatting>
  <conditionalFormatting sqref="BE26">
    <cfRule type="cellIs" dxfId="177" priority="1233" operator="lessThan">
      <formula>0</formula>
    </cfRule>
  </conditionalFormatting>
  <conditionalFormatting sqref="BE28:BE29">
    <cfRule type="cellIs" dxfId="176" priority="1181" operator="lessThan">
      <formula>0</formula>
    </cfRule>
  </conditionalFormatting>
  <conditionalFormatting sqref="BE31:BE40">
    <cfRule type="cellIs" dxfId="175" priority="933" operator="lessThan">
      <formula>0</formula>
    </cfRule>
  </conditionalFormatting>
  <conditionalFormatting sqref="BE42">
    <cfRule type="cellIs" dxfId="174" priority="907" operator="lessThan">
      <formula>0</formula>
    </cfRule>
  </conditionalFormatting>
  <conditionalFormatting sqref="BE46:BE47">
    <cfRule type="cellIs" dxfId="173" priority="855" operator="lessThan">
      <formula>0</formula>
    </cfRule>
  </conditionalFormatting>
  <conditionalFormatting sqref="BE50">
    <cfRule type="cellIs" dxfId="172" priority="830" operator="lessThan">
      <formula>0</formula>
    </cfRule>
  </conditionalFormatting>
  <conditionalFormatting sqref="BE52">
    <cfRule type="cellIs" dxfId="171" priority="805" operator="lessThan">
      <formula>0</formula>
    </cfRule>
  </conditionalFormatting>
  <conditionalFormatting sqref="BE59:BE66">
    <cfRule type="cellIs" dxfId="170" priority="605" operator="lessThan">
      <formula>0</formula>
    </cfRule>
  </conditionalFormatting>
  <conditionalFormatting sqref="BE72">
    <cfRule type="cellIs" dxfId="169" priority="578" operator="lessThan">
      <formula>0</formula>
    </cfRule>
  </conditionalFormatting>
  <conditionalFormatting sqref="BE74:BE75">
    <cfRule type="cellIs" dxfId="168" priority="528" operator="lessThan">
      <formula>0</formula>
    </cfRule>
  </conditionalFormatting>
  <conditionalFormatting sqref="BE78:BE82">
    <cfRule type="cellIs" dxfId="167" priority="405" operator="lessThan">
      <formula>0</formula>
    </cfRule>
  </conditionalFormatting>
  <conditionalFormatting sqref="BE84">
    <cfRule type="cellIs" dxfId="166" priority="381" operator="lessThan">
      <formula>0</formula>
    </cfRule>
  </conditionalFormatting>
  <conditionalFormatting sqref="BE87">
    <cfRule type="cellIs" dxfId="165" priority="355" operator="lessThan">
      <formula>0</formula>
    </cfRule>
  </conditionalFormatting>
  <conditionalFormatting sqref="BE89">
    <cfRule type="cellIs" dxfId="164" priority="309" operator="lessThan">
      <formula>0</formula>
    </cfRule>
  </conditionalFormatting>
  <conditionalFormatting sqref="BE91:BE94">
    <cfRule type="cellIs" dxfId="163" priority="206" operator="lessThan">
      <formula>0</formula>
    </cfRule>
  </conditionalFormatting>
  <conditionalFormatting sqref="BE96:BE99">
    <cfRule type="cellIs" dxfId="162" priority="109" operator="lessThan">
      <formula>0</formula>
    </cfRule>
  </conditionalFormatting>
  <conditionalFormatting sqref="BE103:BE104">
    <cfRule type="cellIs" dxfId="161" priority="59" operator="lessThan">
      <formula>0</formula>
    </cfRule>
  </conditionalFormatting>
  <conditionalFormatting sqref="BE106">
    <cfRule type="cellIs" dxfId="160" priority="33" operator="lessThan">
      <formula>0</formula>
    </cfRule>
  </conditionalFormatting>
  <conditionalFormatting sqref="BE109">
    <cfRule type="cellIs" dxfId="159" priority="7" operator="lessThan">
      <formula>0</formula>
    </cfRule>
  </conditionalFormatting>
  <conditionalFormatting sqref="BH6">
    <cfRule type="cellIs" dxfId="158" priority="1270" operator="lessThan">
      <formula>0</formula>
    </cfRule>
  </conditionalFormatting>
  <conditionalFormatting sqref="BH26">
    <cfRule type="cellIs" dxfId="157" priority="1232" operator="lessThan">
      <formula>0</formula>
    </cfRule>
  </conditionalFormatting>
  <conditionalFormatting sqref="BH28:BH29">
    <cfRule type="cellIs" dxfId="156" priority="1180" operator="lessThan">
      <formula>0</formula>
    </cfRule>
  </conditionalFormatting>
  <conditionalFormatting sqref="BH31:BH40">
    <cfRule type="cellIs" dxfId="155" priority="932" operator="lessThan">
      <formula>0</formula>
    </cfRule>
  </conditionalFormatting>
  <conditionalFormatting sqref="BH42">
    <cfRule type="cellIs" dxfId="154" priority="906" operator="lessThan">
      <formula>0</formula>
    </cfRule>
  </conditionalFormatting>
  <conditionalFormatting sqref="BH46:BH47">
    <cfRule type="cellIs" dxfId="153" priority="854" operator="lessThan">
      <formula>0</formula>
    </cfRule>
  </conditionalFormatting>
  <conditionalFormatting sqref="BH50">
    <cfRule type="cellIs" dxfId="152" priority="829" operator="lessThan">
      <formula>0</formula>
    </cfRule>
  </conditionalFormatting>
  <conditionalFormatting sqref="BH52">
    <cfRule type="cellIs" dxfId="151" priority="804" operator="lessThan">
      <formula>0</formula>
    </cfRule>
  </conditionalFormatting>
  <conditionalFormatting sqref="BH59:BH66">
    <cfRule type="cellIs" dxfId="150" priority="604" operator="lessThan">
      <formula>0</formula>
    </cfRule>
  </conditionalFormatting>
  <conditionalFormatting sqref="BH72">
    <cfRule type="cellIs" dxfId="149" priority="595" operator="lessThan">
      <formula>0</formula>
    </cfRule>
  </conditionalFormatting>
  <conditionalFormatting sqref="BH74:BH75">
    <cfRule type="cellIs" dxfId="148" priority="545" operator="lessThan">
      <formula>0</formula>
    </cfRule>
  </conditionalFormatting>
  <conditionalFormatting sqref="BH78:BH82">
    <cfRule type="cellIs" dxfId="147" priority="404" operator="lessThan">
      <formula>0</formula>
    </cfRule>
  </conditionalFormatting>
  <conditionalFormatting sqref="BH84">
    <cfRule type="cellIs" dxfId="146" priority="380" operator="lessThan">
      <formula>0</formula>
    </cfRule>
  </conditionalFormatting>
  <conditionalFormatting sqref="BH87:BH89">
    <cfRule type="cellIs" dxfId="145" priority="326" operator="lessThan">
      <formula>0</formula>
    </cfRule>
  </conditionalFormatting>
  <conditionalFormatting sqref="BH91:BH94">
    <cfRule type="cellIs" dxfId="144" priority="205" operator="lessThan">
      <formula>0</formula>
    </cfRule>
  </conditionalFormatting>
  <conditionalFormatting sqref="BH96:BH99">
    <cfRule type="cellIs" dxfId="143" priority="108" operator="lessThan">
      <formula>0</formula>
    </cfRule>
  </conditionalFormatting>
  <conditionalFormatting sqref="BH103:BH104">
    <cfRule type="cellIs" dxfId="142" priority="58" operator="lessThan">
      <formula>0</formula>
    </cfRule>
  </conditionalFormatting>
  <conditionalFormatting sqref="BH106">
    <cfRule type="cellIs" dxfId="141" priority="32" operator="lessThan">
      <formula>0</formula>
    </cfRule>
  </conditionalFormatting>
  <conditionalFormatting sqref="BH109">
    <cfRule type="cellIs" dxfId="140" priority="6" operator="lessThan">
      <formula>0</formula>
    </cfRule>
  </conditionalFormatting>
  <conditionalFormatting sqref="BK6">
    <cfRule type="cellIs" dxfId="139" priority="1250" operator="lessThan">
      <formula>0</formula>
    </cfRule>
  </conditionalFormatting>
  <conditionalFormatting sqref="BK26">
    <cfRule type="cellIs" dxfId="138" priority="1231" operator="lessThan">
      <formula>0</formula>
    </cfRule>
  </conditionalFormatting>
  <conditionalFormatting sqref="BK28:BK29">
    <cfRule type="cellIs" dxfId="137" priority="1179" operator="lessThan">
      <formula>0</formula>
    </cfRule>
  </conditionalFormatting>
  <conditionalFormatting sqref="BK31:BK40">
    <cfRule type="cellIs" dxfId="136" priority="931" operator="lessThan">
      <formula>0</formula>
    </cfRule>
  </conditionalFormatting>
  <conditionalFormatting sqref="BK42">
    <cfRule type="cellIs" dxfId="135" priority="905" operator="lessThan">
      <formula>0</formula>
    </cfRule>
  </conditionalFormatting>
  <conditionalFormatting sqref="BK46:BK47">
    <cfRule type="cellIs" dxfId="134" priority="853" operator="lessThan">
      <formula>0</formula>
    </cfRule>
  </conditionalFormatting>
  <conditionalFormatting sqref="BK50">
    <cfRule type="cellIs" dxfId="133" priority="828" operator="lessThan">
      <formula>0</formula>
    </cfRule>
  </conditionalFormatting>
  <conditionalFormatting sqref="BK52">
    <cfRule type="cellIs" dxfId="132" priority="803" operator="lessThan">
      <formula>0</formula>
    </cfRule>
  </conditionalFormatting>
  <conditionalFormatting sqref="BK59:BK66">
    <cfRule type="cellIs" dxfId="131" priority="603" operator="lessThan">
      <formula>0</formula>
    </cfRule>
  </conditionalFormatting>
  <conditionalFormatting sqref="BK72">
    <cfRule type="cellIs" dxfId="130" priority="596" operator="lessThan">
      <formula>0</formula>
    </cfRule>
  </conditionalFormatting>
  <conditionalFormatting sqref="BK74:BK75">
    <cfRule type="cellIs" dxfId="129" priority="527" operator="lessThan">
      <formula>0</formula>
    </cfRule>
  </conditionalFormatting>
  <conditionalFormatting sqref="BK78:BK82">
    <cfRule type="cellIs" dxfId="128" priority="403" operator="lessThan">
      <formula>0</formula>
    </cfRule>
  </conditionalFormatting>
  <conditionalFormatting sqref="BK84">
    <cfRule type="cellIs" dxfId="127" priority="379" operator="lessThan">
      <formula>0</formula>
    </cfRule>
  </conditionalFormatting>
  <conditionalFormatting sqref="BK87">
    <cfRule type="cellIs" dxfId="126" priority="353" operator="lessThan">
      <formula>0</formula>
    </cfRule>
  </conditionalFormatting>
  <conditionalFormatting sqref="BK89">
    <cfRule type="cellIs" dxfId="125" priority="308" operator="lessThan">
      <formula>0</formula>
    </cfRule>
  </conditionalFormatting>
  <conditionalFormatting sqref="BK91:BK94">
    <cfRule type="cellIs" dxfId="124" priority="223" operator="lessThan">
      <formula>0</formula>
    </cfRule>
  </conditionalFormatting>
  <conditionalFormatting sqref="BK96:BK99">
    <cfRule type="cellIs" dxfId="123" priority="107" operator="lessThan">
      <formula>0</formula>
    </cfRule>
  </conditionalFormatting>
  <conditionalFormatting sqref="BK103:BK104">
    <cfRule type="cellIs" dxfId="122" priority="57" operator="lessThan">
      <formula>0</formula>
    </cfRule>
  </conditionalFormatting>
  <conditionalFormatting sqref="BK106">
    <cfRule type="cellIs" dxfId="121" priority="31" operator="lessThan">
      <formula>0</formula>
    </cfRule>
  </conditionalFormatting>
  <conditionalFormatting sqref="BK109">
    <cfRule type="cellIs" dxfId="120" priority="5" operator="lessThan">
      <formula>0</formula>
    </cfRule>
  </conditionalFormatting>
  <conditionalFormatting sqref="BN6">
    <cfRule type="cellIs" dxfId="119" priority="1249" operator="lessThan">
      <formula>0</formula>
    </cfRule>
  </conditionalFormatting>
  <conditionalFormatting sqref="BN26">
    <cfRule type="cellIs" dxfId="118" priority="1230" operator="lessThan">
      <formula>0</formula>
    </cfRule>
  </conditionalFormatting>
  <conditionalFormatting sqref="BN28:BN29">
    <cfRule type="cellIs" dxfId="117" priority="1178" operator="lessThan">
      <formula>0</formula>
    </cfRule>
  </conditionalFormatting>
  <conditionalFormatting sqref="BN31:BN40">
    <cfRule type="cellIs" dxfId="116" priority="930" operator="lessThan">
      <formula>0</formula>
    </cfRule>
  </conditionalFormatting>
  <conditionalFormatting sqref="BN42">
    <cfRule type="cellIs" dxfId="115" priority="904" operator="lessThan">
      <formula>0</formula>
    </cfRule>
  </conditionalFormatting>
  <conditionalFormatting sqref="BN46:BN47">
    <cfRule type="cellIs" dxfId="114" priority="852" operator="lessThan">
      <formula>0</formula>
    </cfRule>
  </conditionalFormatting>
  <conditionalFormatting sqref="BN50">
    <cfRule type="cellIs" dxfId="113" priority="827" operator="lessThan">
      <formula>0</formula>
    </cfRule>
  </conditionalFormatting>
  <conditionalFormatting sqref="BN52">
    <cfRule type="cellIs" dxfId="112" priority="802" operator="lessThan">
      <formula>0</formula>
    </cfRule>
  </conditionalFormatting>
  <conditionalFormatting sqref="BN59:BN66">
    <cfRule type="cellIs" dxfId="111" priority="602" operator="lessThan">
      <formula>0</formula>
    </cfRule>
  </conditionalFormatting>
  <conditionalFormatting sqref="BN72">
    <cfRule type="cellIs" dxfId="110" priority="577" operator="lessThan">
      <formula>0</formula>
    </cfRule>
  </conditionalFormatting>
  <conditionalFormatting sqref="BN74:BN75">
    <cfRule type="cellIs" dxfId="109" priority="526" operator="lessThan">
      <formula>0</formula>
    </cfRule>
  </conditionalFormatting>
  <conditionalFormatting sqref="BN78:BN82">
    <cfRule type="cellIs" dxfId="108" priority="402" operator="lessThan">
      <formula>0</formula>
    </cfRule>
  </conditionalFormatting>
  <conditionalFormatting sqref="BN84">
    <cfRule type="cellIs" dxfId="107" priority="378" operator="lessThan">
      <formula>0</formula>
    </cfRule>
  </conditionalFormatting>
  <conditionalFormatting sqref="BN87:BN89">
    <cfRule type="cellIs" dxfId="106" priority="327" operator="lessThan">
      <formula>0</formula>
    </cfRule>
  </conditionalFormatting>
  <conditionalFormatting sqref="BN91:BN94">
    <cfRule type="cellIs" dxfId="105" priority="224" operator="lessThan">
      <formula>0</formula>
    </cfRule>
  </conditionalFormatting>
  <conditionalFormatting sqref="BN96:BN99">
    <cfRule type="cellIs" dxfId="104" priority="106" operator="lessThan">
      <formula>0</formula>
    </cfRule>
  </conditionalFormatting>
  <conditionalFormatting sqref="BN103:BN104">
    <cfRule type="cellIs" dxfId="103" priority="56" operator="lessThan">
      <formula>0</formula>
    </cfRule>
  </conditionalFormatting>
  <conditionalFormatting sqref="BN106">
    <cfRule type="cellIs" dxfId="102" priority="30" operator="lessThan">
      <formula>0</formula>
    </cfRule>
  </conditionalFormatting>
  <conditionalFormatting sqref="BN109">
    <cfRule type="cellIs" dxfId="101" priority="24" operator="lessThan">
      <formula>0</formula>
    </cfRule>
  </conditionalFormatting>
  <conditionalFormatting sqref="BQ6">
    <cfRule type="cellIs" dxfId="100" priority="1248" operator="lessThan">
      <formula>0</formula>
    </cfRule>
  </conditionalFormatting>
  <conditionalFormatting sqref="BQ26">
    <cfRule type="cellIs" dxfId="99" priority="1229" operator="lessThan">
      <formula>0</formula>
    </cfRule>
  </conditionalFormatting>
  <conditionalFormatting sqref="BQ28:BQ29">
    <cfRule type="cellIs" dxfId="98" priority="1177" operator="lessThan">
      <formula>0</formula>
    </cfRule>
  </conditionalFormatting>
  <conditionalFormatting sqref="BQ31:BQ40">
    <cfRule type="cellIs" dxfId="97" priority="929" operator="lessThan">
      <formula>0</formula>
    </cfRule>
  </conditionalFormatting>
  <conditionalFormatting sqref="BQ42">
    <cfRule type="cellIs" dxfId="96" priority="903" operator="lessThan">
      <formula>0</formula>
    </cfRule>
  </conditionalFormatting>
  <conditionalFormatting sqref="BQ46:BQ47">
    <cfRule type="cellIs" dxfId="95" priority="851" operator="lessThan">
      <formula>0</formula>
    </cfRule>
  </conditionalFormatting>
  <conditionalFormatting sqref="BQ50">
    <cfRule type="cellIs" dxfId="94" priority="826" operator="lessThan">
      <formula>0</formula>
    </cfRule>
  </conditionalFormatting>
  <conditionalFormatting sqref="BQ52">
    <cfRule type="cellIs" dxfId="93" priority="801" operator="lessThan">
      <formula>0</formula>
    </cfRule>
  </conditionalFormatting>
  <conditionalFormatting sqref="BQ59:BQ66">
    <cfRule type="cellIs" dxfId="92" priority="601" operator="lessThan">
      <formula>0</formula>
    </cfRule>
  </conditionalFormatting>
  <conditionalFormatting sqref="BQ72">
    <cfRule type="cellIs" dxfId="91" priority="576" operator="lessThan">
      <formula>0</formula>
    </cfRule>
  </conditionalFormatting>
  <conditionalFormatting sqref="BQ74:BQ75">
    <cfRule type="cellIs" dxfId="90" priority="525" operator="lessThan">
      <formula>0</formula>
    </cfRule>
  </conditionalFormatting>
  <conditionalFormatting sqref="BQ78:BQ82">
    <cfRule type="cellIs" dxfId="89" priority="401" operator="lessThan">
      <formula>0</formula>
    </cfRule>
  </conditionalFormatting>
  <conditionalFormatting sqref="BQ84">
    <cfRule type="cellIs" dxfId="88" priority="377" operator="lessThan">
      <formula>0</formula>
    </cfRule>
  </conditionalFormatting>
  <conditionalFormatting sqref="BQ87:BQ89">
    <cfRule type="cellIs" dxfId="87" priority="307" operator="lessThan">
      <formula>0</formula>
    </cfRule>
  </conditionalFormatting>
  <conditionalFormatting sqref="BQ91:BQ94">
    <cfRule type="cellIs" dxfId="86" priority="204" operator="lessThan">
      <formula>0</formula>
    </cfRule>
  </conditionalFormatting>
  <conditionalFormatting sqref="BQ96:BQ99">
    <cfRule type="cellIs" dxfId="85" priority="105" operator="lessThan">
      <formula>0</formula>
    </cfRule>
  </conditionalFormatting>
  <conditionalFormatting sqref="BQ103:BQ104">
    <cfRule type="cellIs" dxfId="84" priority="55" operator="lessThan">
      <formula>0</formula>
    </cfRule>
  </conditionalFormatting>
  <conditionalFormatting sqref="BQ106">
    <cfRule type="cellIs" dxfId="83" priority="50" operator="lessThan">
      <formula>0</formula>
    </cfRule>
  </conditionalFormatting>
  <conditionalFormatting sqref="BQ109">
    <cfRule type="cellIs" dxfId="82" priority="4" operator="lessThan">
      <formula>0</formula>
    </cfRule>
  </conditionalFormatting>
  <conditionalFormatting sqref="BT6">
    <cfRule type="cellIs" dxfId="81" priority="1269" operator="lessThan">
      <formula>0</formula>
    </cfRule>
  </conditionalFormatting>
  <conditionalFormatting sqref="BT26">
    <cfRule type="cellIs" dxfId="80" priority="1228" operator="lessThan">
      <formula>0</formula>
    </cfRule>
  </conditionalFormatting>
  <conditionalFormatting sqref="BT28:BT29">
    <cfRule type="cellIs" dxfId="79" priority="1176" operator="lessThan">
      <formula>0</formula>
    </cfRule>
  </conditionalFormatting>
  <conditionalFormatting sqref="BT31:BT40">
    <cfRule type="cellIs" dxfId="78" priority="928" operator="lessThan">
      <formula>0</formula>
    </cfRule>
  </conditionalFormatting>
  <conditionalFormatting sqref="BT42">
    <cfRule type="cellIs" dxfId="77" priority="902" operator="lessThan">
      <formula>0</formula>
    </cfRule>
  </conditionalFormatting>
  <conditionalFormatting sqref="BT46:BT47">
    <cfRule type="cellIs" dxfId="76" priority="850" operator="lessThan">
      <formula>0</formula>
    </cfRule>
  </conditionalFormatting>
  <conditionalFormatting sqref="BT50">
    <cfRule type="cellIs" dxfId="75" priority="825" operator="lessThan">
      <formula>0</formula>
    </cfRule>
  </conditionalFormatting>
  <conditionalFormatting sqref="BT52">
    <cfRule type="cellIs" dxfId="74" priority="800" operator="lessThan">
      <formula>0</formula>
    </cfRule>
  </conditionalFormatting>
  <conditionalFormatting sqref="BT59:BT66">
    <cfRule type="cellIs" dxfId="73" priority="597" operator="lessThan">
      <formula>0</formula>
    </cfRule>
  </conditionalFormatting>
  <conditionalFormatting sqref="BT72">
    <cfRule type="cellIs" dxfId="72" priority="575" operator="lessThan">
      <formula>0</formula>
    </cfRule>
  </conditionalFormatting>
  <conditionalFormatting sqref="BT74:BT75">
    <cfRule type="cellIs" dxfId="71" priority="524" operator="lessThan">
      <formula>0</formula>
    </cfRule>
  </conditionalFormatting>
  <conditionalFormatting sqref="BT78:BT82">
    <cfRule type="cellIs" dxfId="70" priority="422" operator="lessThan">
      <formula>0</formula>
    </cfRule>
  </conditionalFormatting>
  <conditionalFormatting sqref="BT84">
    <cfRule type="cellIs" dxfId="69" priority="376" operator="lessThan">
      <formula>0</formula>
    </cfRule>
  </conditionalFormatting>
  <conditionalFormatting sqref="BT87">
    <cfRule type="cellIs" dxfId="68" priority="350" operator="lessThan">
      <formula>0</formula>
    </cfRule>
  </conditionalFormatting>
  <conditionalFormatting sqref="BT89">
    <cfRule type="cellIs" dxfId="67" priority="306" operator="lessThan">
      <formula>0</formula>
    </cfRule>
  </conditionalFormatting>
  <conditionalFormatting sqref="BT91:BT94">
    <cfRule type="cellIs" dxfId="66" priority="225" operator="lessThan">
      <formula>0</formula>
    </cfRule>
  </conditionalFormatting>
  <conditionalFormatting sqref="BT96:BT99">
    <cfRule type="cellIs" dxfId="65" priority="104" operator="lessThan">
      <formula>0</formula>
    </cfRule>
  </conditionalFormatting>
  <conditionalFormatting sqref="BT103:BT104">
    <cfRule type="cellIs" dxfId="64" priority="54" operator="lessThan">
      <formula>0</formula>
    </cfRule>
  </conditionalFormatting>
  <conditionalFormatting sqref="BT106">
    <cfRule type="cellIs" dxfId="63" priority="29" operator="lessThan">
      <formula>0</formula>
    </cfRule>
  </conditionalFormatting>
  <conditionalFormatting sqref="BT109">
    <cfRule type="cellIs" dxfId="62" priority="25" operator="lessThan">
      <formula>0</formula>
    </cfRule>
  </conditionalFormatting>
  <conditionalFormatting sqref="BW6">
    <cfRule type="cellIs" dxfId="61" priority="1268" operator="lessThan">
      <formula>0</formula>
    </cfRule>
  </conditionalFormatting>
  <conditionalFormatting sqref="BW26">
    <cfRule type="cellIs" dxfId="60" priority="1227" operator="lessThan">
      <formula>0</formula>
    </cfRule>
  </conditionalFormatting>
  <conditionalFormatting sqref="BW28:BW29">
    <cfRule type="cellIs" dxfId="59" priority="1175" operator="lessThan">
      <formula>0</formula>
    </cfRule>
  </conditionalFormatting>
  <conditionalFormatting sqref="BW31:BW40">
    <cfRule type="cellIs" dxfId="58" priority="927" operator="lessThan">
      <formula>0</formula>
    </cfRule>
  </conditionalFormatting>
  <conditionalFormatting sqref="BW42">
    <cfRule type="cellIs" dxfId="57" priority="901" operator="lessThan">
      <formula>0</formula>
    </cfRule>
  </conditionalFormatting>
  <conditionalFormatting sqref="BW46:BW47">
    <cfRule type="cellIs" dxfId="56" priority="849" operator="lessThan">
      <formula>0</formula>
    </cfRule>
  </conditionalFormatting>
  <conditionalFormatting sqref="BW50">
    <cfRule type="cellIs" dxfId="55" priority="824" operator="lessThan">
      <formula>0</formula>
    </cfRule>
  </conditionalFormatting>
  <conditionalFormatting sqref="BW52">
    <cfRule type="cellIs" dxfId="54" priority="799" operator="lessThan">
      <formula>0</formula>
    </cfRule>
  </conditionalFormatting>
  <conditionalFormatting sqref="BW59:BW66">
    <cfRule type="cellIs" dxfId="53" priority="600" operator="lessThan">
      <formula>0</formula>
    </cfRule>
  </conditionalFormatting>
  <conditionalFormatting sqref="BW72">
    <cfRule type="cellIs" dxfId="52" priority="574" operator="lessThan">
      <formula>0</formula>
    </cfRule>
  </conditionalFormatting>
  <conditionalFormatting sqref="BW74:BW75">
    <cfRule type="cellIs" dxfId="51" priority="523" operator="lessThan">
      <formula>0</formula>
    </cfRule>
  </conditionalFormatting>
  <conditionalFormatting sqref="BW78:BW82">
    <cfRule type="cellIs" dxfId="50" priority="400" operator="lessThan">
      <formula>0</formula>
    </cfRule>
  </conditionalFormatting>
  <conditionalFormatting sqref="BW84">
    <cfRule type="cellIs" dxfId="49" priority="375" operator="lessThan">
      <formula>0</formula>
    </cfRule>
  </conditionalFormatting>
  <conditionalFormatting sqref="BW87">
    <cfRule type="cellIs" dxfId="48" priority="349" operator="lessThan">
      <formula>0</formula>
    </cfRule>
  </conditionalFormatting>
  <conditionalFormatting sqref="BW89">
    <cfRule type="cellIs" dxfId="47" priority="305" operator="lessThan">
      <formula>0</formula>
    </cfRule>
  </conditionalFormatting>
  <conditionalFormatting sqref="BW91:BW94">
    <cfRule type="cellIs" dxfId="46" priority="203" operator="lessThan">
      <formula>0</formula>
    </cfRule>
  </conditionalFormatting>
  <conditionalFormatting sqref="BW96:BW99">
    <cfRule type="cellIs" dxfId="45" priority="103" operator="lessThan">
      <formula>0</formula>
    </cfRule>
  </conditionalFormatting>
  <conditionalFormatting sqref="BW103:BW104">
    <cfRule type="cellIs" dxfId="44" priority="53" operator="lessThan">
      <formula>0</formula>
    </cfRule>
  </conditionalFormatting>
  <conditionalFormatting sqref="BW106">
    <cfRule type="cellIs" dxfId="43" priority="28" operator="lessThan">
      <formula>0</formula>
    </cfRule>
  </conditionalFormatting>
  <conditionalFormatting sqref="BW109">
    <cfRule type="cellIs" dxfId="42" priority="3" operator="lessThan">
      <formula>0</formula>
    </cfRule>
  </conditionalFormatting>
  <conditionalFormatting sqref="BZ6">
    <cfRule type="cellIs" dxfId="41" priority="1267" operator="lessThan">
      <formula>0</formula>
    </cfRule>
  </conditionalFormatting>
  <conditionalFormatting sqref="BZ26">
    <cfRule type="cellIs" dxfId="40" priority="1226" operator="lessThan">
      <formula>0</formula>
    </cfRule>
  </conditionalFormatting>
  <conditionalFormatting sqref="BZ28:BZ29">
    <cfRule type="cellIs" dxfId="39" priority="1174" operator="lessThan">
      <formula>0</formula>
    </cfRule>
  </conditionalFormatting>
  <conditionalFormatting sqref="BZ31:BZ40">
    <cfRule type="cellIs" dxfId="38" priority="926" operator="lessThan">
      <formula>0</formula>
    </cfRule>
  </conditionalFormatting>
  <conditionalFormatting sqref="BZ42">
    <cfRule type="cellIs" dxfId="37" priority="900" operator="lessThan">
      <formula>0</formula>
    </cfRule>
  </conditionalFormatting>
  <conditionalFormatting sqref="BZ46:BZ47">
    <cfRule type="cellIs" dxfId="36" priority="848" operator="lessThan">
      <formula>0</formula>
    </cfRule>
  </conditionalFormatting>
  <conditionalFormatting sqref="BZ50">
    <cfRule type="cellIs" dxfId="35" priority="823" operator="lessThan">
      <formula>0</formula>
    </cfRule>
  </conditionalFormatting>
  <conditionalFormatting sqref="BZ52">
    <cfRule type="cellIs" dxfId="34" priority="798" operator="lessThan">
      <formula>0</formula>
    </cfRule>
  </conditionalFormatting>
  <conditionalFormatting sqref="BZ59:BZ66">
    <cfRule type="cellIs" dxfId="33" priority="599" operator="lessThan">
      <formula>0</formula>
    </cfRule>
  </conditionalFormatting>
  <conditionalFormatting sqref="BZ72">
    <cfRule type="cellIs" dxfId="32" priority="573" operator="lessThan">
      <formula>0</formula>
    </cfRule>
  </conditionalFormatting>
  <conditionalFormatting sqref="BZ74:BZ75">
    <cfRule type="cellIs" dxfId="31" priority="522" operator="lessThan">
      <formula>0</formula>
    </cfRule>
  </conditionalFormatting>
  <conditionalFormatting sqref="BZ78:BZ82">
    <cfRule type="cellIs" dxfId="30" priority="399" operator="lessThan">
      <formula>0</formula>
    </cfRule>
  </conditionalFormatting>
  <conditionalFormatting sqref="BZ84">
    <cfRule type="cellIs" dxfId="29" priority="374" operator="lessThan">
      <formula>0</formula>
    </cfRule>
  </conditionalFormatting>
  <conditionalFormatting sqref="BZ87:BZ89">
    <cfRule type="cellIs" dxfId="28" priority="304" operator="lessThan">
      <formula>0</formula>
    </cfRule>
  </conditionalFormatting>
  <conditionalFormatting sqref="BZ91:BZ94">
    <cfRule type="cellIs" dxfId="27" priority="202" operator="lessThan">
      <formula>0</formula>
    </cfRule>
  </conditionalFormatting>
  <conditionalFormatting sqref="BZ96:BZ99">
    <cfRule type="cellIs" dxfId="26" priority="102" operator="lessThan">
      <formula>0</formula>
    </cfRule>
  </conditionalFormatting>
  <conditionalFormatting sqref="BZ103:BZ104">
    <cfRule type="cellIs" dxfId="25" priority="52" operator="lessThan">
      <formula>0</formula>
    </cfRule>
  </conditionalFormatting>
  <conditionalFormatting sqref="BZ106">
    <cfRule type="cellIs" dxfId="24" priority="27" operator="lessThan">
      <formula>0</formula>
    </cfRule>
  </conditionalFormatting>
  <conditionalFormatting sqref="BZ109">
    <cfRule type="cellIs" dxfId="23" priority="2" operator="lessThan">
      <formula>0</formula>
    </cfRule>
  </conditionalFormatting>
  <conditionalFormatting sqref="CC6">
    <cfRule type="cellIs" dxfId="22" priority="1266" operator="lessThan">
      <formula>0</formula>
    </cfRule>
  </conditionalFormatting>
  <conditionalFormatting sqref="CC26">
    <cfRule type="cellIs" dxfId="21" priority="1225" operator="lessThan">
      <formula>0</formula>
    </cfRule>
  </conditionalFormatting>
  <conditionalFormatting sqref="CC28:CC29">
    <cfRule type="cellIs" dxfId="20" priority="1173" operator="lessThan">
      <formula>0</formula>
    </cfRule>
  </conditionalFormatting>
  <conditionalFormatting sqref="CC31:CC40">
    <cfRule type="cellIs" dxfId="19" priority="925" operator="lessThan">
      <formula>0</formula>
    </cfRule>
  </conditionalFormatting>
  <conditionalFormatting sqref="CC42:CC43">
    <cfRule type="cellIs" dxfId="18" priority="899" operator="lessThan">
      <formula>0</formula>
    </cfRule>
  </conditionalFormatting>
  <conditionalFormatting sqref="CC46:CC47">
    <cfRule type="cellIs" dxfId="17" priority="847" operator="lessThan">
      <formula>0</formula>
    </cfRule>
  </conditionalFormatting>
  <conditionalFormatting sqref="CC50">
    <cfRule type="cellIs" dxfId="16" priority="822" operator="lessThan">
      <formula>0</formula>
    </cfRule>
  </conditionalFormatting>
  <conditionalFormatting sqref="CC52">
    <cfRule type="cellIs" dxfId="15" priority="797" operator="lessThan">
      <formula>0</formula>
    </cfRule>
  </conditionalFormatting>
  <conditionalFormatting sqref="CC59:CC66">
    <cfRule type="cellIs" dxfId="14" priority="598" operator="lessThan">
      <formula>0</formula>
    </cfRule>
  </conditionalFormatting>
  <conditionalFormatting sqref="CC72">
    <cfRule type="cellIs" dxfId="13" priority="572" operator="lessThan">
      <formula>0</formula>
    </cfRule>
  </conditionalFormatting>
  <conditionalFormatting sqref="CC74:CC75">
    <cfRule type="cellIs" dxfId="12" priority="521" operator="lessThan">
      <formula>0</formula>
    </cfRule>
  </conditionalFormatting>
  <conditionalFormatting sqref="CC78:CC82">
    <cfRule type="cellIs" dxfId="11" priority="398" operator="lessThan">
      <formula>0</formula>
    </cfRule>
  </conditionalFormatting>
  <conditionalFormatting sqref="CC84">
    <cfRule type="cellIs" dxfId="10" priority="373" operator="lessThan">
      <formula>0</formula>
    </cfRule>
  </conditionalFormatting>
  <conditionalFormatting sqref="CC87:CC89">
    <cfRule type="cellIs" dxfId="9" priority="303" operator="lessThan">
      <formula>0</formula>
    </cfRule>
  </conditionalFormatting>
  <conditionalFormatting sqref="CC91:CC94">
    <cfRule type="cellIs" dxfId="8" priority="201" operator="lessThan">
      <formula>0</formula>
    </cfRule>
  </conditionalFormatting>
  <conditionalFormatting sqref="CC96:CC99">
    <cfRule type="cellIs" dxfId="7" priority="101" operator="lessThan">
      <formula>0</formula>
    </cfRule>
  </conditionalFormatting>
  <conditionalFormatting sqref="CC103:CC104">
    <cfRule type="cellIs" dxfId="6" priority="51" operator="lessThan">
      <formula>0</formula>
    </cfRule>
  </conditionalFormatting>
  <conditionalFormatting sqref="CC106">
    <cfRule type="cellIs" dxfId="5" priority="26" operator="lessThan">
      <formula>0</formula>
    </cfRule>
  </conditionalFormatting>
  <conditionalFormatting sqref="CC109">
    <cfRule type="cellIs" dxfId="4" priority="1" operator="lessThan">
      <formula>0</formula>
    </cfRule>
  </conditionalFormatting>
  <conditionalFormatting sqref="CF6:CF109">
    <cfRule type="cellIs" dxfId="3" priority="1279" operator="lessThan">
      <formula>"O"</formula>
    </cfRule>
  </conditionalFormatting>
  <conditionalFormatting sqref="CG6:CK109">
    <cfRule type="cellIs" dxfId="2" priority="1274" operator="lessThan">
      <formula>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418"/>
  <sheetViews>
    <sheetView topLeftCell="E83" workbookViewId="0">
      <selection activeCell="K89" sqref="K89"/>
    </sheetView>
  </sheetViews>
  <sheetFormatPr baseColWidth="10" defaultRowHeight="15" x14ac:dyDescent="0.25"/>
  <cols>
    <col min="2" max="2" width="27.5703125" customWidth="1"/>
    <col min="3" max="3" width="47.42578125" customWidth="1"/>
    <col min="4" max="4" width="17.28515625" customWidth="1"/>
    <col min="6" max="6" width="16.7109375" customWidth="1"/>
    <col min="7" max="7" width="13.5703125" customWidth="1"/>
    <col min="10" max="10" width="13" customWidth="1"/>
    <col min="11" max="11" width="20.5703125" customWidth="1"/>
    <col min="12" max="12" width="11.42578125" style="92"/>
    <col min="13" max="13" width="13.5703125" style="92" customWidth="1"/>
    <col min="14" max="14" width="15.42578125" style="92" customWidth="1"/>
    <col min="15" max="15" width="14.42578125" style="92" customWidth="1"/>
  </cols>
  <sheetData>
    <row r="1" spans="1:17" ht="33.75" x14ac:dyDescent="0.25">
      <c r="A1" s="77" t="s">
        <v>235</v>
      </c>
      <c r="B1" s="77" t="s">
        <v>236</v>
      </c>
      <c r="C1" s="78" t="s">
        <v>237</v>
      </c>
      <c r="D1" s="77" t="s">
        <v>238</v>
      </c>
      <c r="E1" s="79" t="s">
        <v>239</v>
      </c>
      <c r="F1" s="114" t="s">
        <v>387</v>
      </c>
      <c r="G1" s="114" t="s">
        <v>388</v>
      </c>
      <c r="H1" s="114" t="s">
        <v>389</v>
      </c>
      <c r="I1" s="114" t="s">
        <v>390</v>
      </c>
      <c r="J1" s="114" t="s">
        <v>45</v>
      </c>
      <c r="K1" s="114" t="s">
        <v>46</v>
      </c>
      <c r="L1" s="126" t="s">
        <v>979</v>
      </c>
      <c r="M1" s="114" t="s">
        <v>976</v>
      </c>
      <c r="N1" s="114" t="s">
        <v>978</v>
      </c>
      <c r="O1" s="114" t="s">
        <v>977</v>
      </c>
      <c r="P1" s="125">
        <v>5.0999999999999997E-2</v>
      </c>
    </row>
    <row r="2" spans="1:17" ht="28.5" customHeight="1" x14ac:dyDescent="0.25">
      <c r="A2" s="88">
        <v>0</v>
      </c>
      <c r="B2" s="89" t="s">
        <v>391</v>
      </c>
      <c r="C2" s="90" t="s">
        <v>392</v>
      </c>
      <c r="D2" s="89" t="s">
        <v>393</v>
      </c>
      <c r="E2" s="91">
        <v>25863</v>
      </c>
      <c r="F2" s="115">
        <v>400</v>
      </c>
      <c r="G2" s="115">
        <v>316</v>
      </c>
      <c r="H2" s="116">
        <v>0</v>
      </c>
      <c r="I2" s="117">
        <v>0.21</v>
      </c>
      <c r="J2" s="115">
        <v>316</v>
      </c>
      <c r="K2" s="118">
        <v>8172708</v>
      </c>
      <c r="L2" s="95">
        <f>F2*$P$1</f>
        <v>20.399999999999999</v>
      </c>
      <c r="M2" s="95">
        <f>L2+F2</f>
        <v>420.4</v>
      </c>
      <c r="N2" s="95">
        <f>M2*I2</f>
        <v>88.283999999999992</v>
      </c>
      <c r="O2" s="95">
        <f>M2-N2</f>
        <v>332.11599999999999</v>
      </c>
      <c r="Q2" s="124"/>
    </row>
    <row r="3" spans="1:17" ht="28.5" customHeight="1" x14ac:dyDescent="0.25">
      <c r="A3" s="88">
        <v>1</v>
      </c>
      <c r="B3" s="89" t="s">
        <v>394</v>
      </c>
      <c r="C3" s="90" t="s">
        <v>395</v>
      </c>
      <c r="D3" s="89" t="s">
        <v>396</v>
      </c>
      <c r="E3" s="91">
        <v>0</v>
      </c>
      <c r="F3" s="115">
        <v>0</v>
      </c>
      <c r="G3" s="115">
        <v>0</v>
      </c>
      <c r="H3" s="116">
        <v>0</v>
      </c>
      <c r="I3" s="117"/>
      <c r="J3" s="115">
        <v>0</v>
      </c>
      <c r="K3" s="118">
        <v>0</v>
      </c>
      <c r="L3" s="95">
        <f t="shared" ref="L3:L66" si="0">F3*$P$1</f>
        <v>0</v>
      </c>
      <c r="M3" s="95">
        <f t="shared" ref="M3:M66" si="1">L3+F3</f>
        <v>0</v>
      </c>
      <c r="N3" s="95">
        <f t="shared" ref="N3:N66" si="2">M3*I3</f>
        <v>0</v>
      </c>
      <c r="O3" s="95">
        <f t="shared" ref="O3:O66" si="3">M3-N3</f>
        <v>0</v>
      </c>
    </row>
    <row r="4" spans="1:17" ht="28.5" customHeight="1" x14ac:dyDescent="0.25">
      <c r="A4" s="88">
        <v>2</v>
      </c>
      <c r="B4" s="89" t="s">
        <v>397</v>
      </c>
      <c r="C4" s="90" t="s">
        <v>398</v>
      </c>
      <c r="D4" s="89" t="s">
        <v>396</v>
      </c>
      <c r="E4" s="91">
        <v>0</v>
      </c>
      <c r="F4" s="115">
        <v>0</v>
      </c>
      <c r="G4" s="115">
        <v>0</v>
      </c>
      <c r="H4" s="116">
        <v>0</v>
      </c>
      <c r="I4" s="117"/>
      <c r="J4" s="115">
        <v>0</v>
      </c>
      <c r="K4" s="118">
        <v>0</v>
      </c>
      <c r="L4" s="95">
        <f t="shared" si="0"/>
        <v>0</v>
      </c>
      <c r="M4" s="95">
        <f t="shared" si="1"/>
        <v>0</v>
      </c>
      <c r="N4" s="95">
        <f t="shared" si="2"/>
        <v>0</v>
      </c>
      <c r="O4" s="95">
        <f t="shared" si="3"/>
        <v>0</v>
      </c>
    </row>
    <row r="5" spans="1:17" ht="28.5" customHeight="1" x14ac:dyDescent="0.25">
      <c r="A5" s="88">
        <v>3</v>
      </c>
      <c r="B5" s="89" t="s">
        <v>47</v>
      </c>
      <c r="C5" s="90" t="s">
        <v>247</v>
      </c>
      <c r="D5" s="89" t="s">
        <v>248</v>
      </c>
      <c r="E5" s="91">
        <v>30</v>
      </c>
      <c r="F5" s="115">
        <v>15570</v>
      </c>
      <c r="G5" s="115">
        <v>6916</v>
      </c>
      <c r="H5" s="116">
        <v>0</v>
      </c>
      <c r="I5" s="117">
        <v>0.55581245985870265</v>
      </c>
      <c r="J5" s="115">
        <v>6916</v>
      </c>
      <c r="K5" s="118">
        <v>207480</v>
      </c>
      <c r="L5" s="95">
        <f t="shared" si="0"/>
        <v>794.06999999999994</v>
      </c>
      <c r="M5" s="95">
        <f t="shared" si="1"/>
        <v>16364.07</v>
      </c>
      <c r="N5" s="95">
        <f t="shared" si="2"/>
        <v>9095.3539999999994</v>
      </c>
      <c r="O5" s="95">
        <f t="shared" si="3"/>
        <v>7268.7160000000003</v>
      </c>
    </row>
    <row r="6" spans="1:17" ht="28.5" customHeight="1" x14ac:dyDescent="0.25">
      <c r="A6" s="88">
        <v>4</v>
      </c>
      <c r="B6" s="89" t="s">
        <v>399</v>
      </c>
      <c r="C6" s="90" t="s">
        <v>247</v>
      </c>
      <c r="D6" s="89" t="s">
        <v>400</v>
      </c>
      <c r="E6" s="91">
        <v>0</v>
      </c>
      <c r="F6" s="115">
        <v>0</v>
      </c>
      <c r="G6" s="115">
        <v>0</v>
      </c>
      <c r="H6" s="116">
        <v>0</v>
      </c>
      <c r="I6" s="117">
        <v>0</v>
      </c>
      <c r="J6" s="115">
        <v>0</v>
      </c>
      <c r="K6" s="118">
        <v>0</v>
      </c>
      <c r="L6" s="95">
        <f t="shared" si="0"/>
        <v>0</v>
      </c>
      <c r="M6" s="95">
        <f t="shared" si="1"/>
        <v>0</v>
      </c>
      <c r="N6" s="95">
        <f t="shared" si="2"/>
        <v>0</v>
      </c>
      <c r="O6" s="95">
        <f t="shared" si="3"/>
        <v>0</v>
      </c>
    </row>
    <row r="7" spans="1:17" ht="28.5" customHeight="1" x14ac:dyDescent="0.25">
      <c r="A7" s="88">
        <v>5</v>
      </c>
      <c r="B7" s="89" t="s">
        <v>121</v>
      </c>
      <c r="C7" s="90" t="s">
        <v>249</v>
      </c>
      <c r="D7" s="89" t="s">
        <v>250</v>
      </c>
      <c r="E7" s="91">
        <v>6</v>
      </c>
      <c r="F7" s="115">
        <v>10573</v>
      </c>
      <c r="G7" s="115">
        <v>6179</v>
      </c>
      <c r="H7" s="116">
        <v>0</v>
      </c>
      <c r="I7" s="117">
        <v>0.41558687222169677</v>
      </c>
      <c r="J7" s="115">
        <v>6179</v>
      </c>
      <c r="K7" s="118">
        <v>37074</v>
      </c>
      <c r="L7" s="95">
        <f t="shared" si="0"/>
        <v>539.22299999999996</v>
      </c>
      <c r="M7" s="95">
        <f t="shared" si="1"/>
        <v>11112.223</v>
      </c>
      <c r="N7" s="95">
        <f t="shared" si="2"/>
        <v>4618.0940000000001</v>
      </c>
      <c r="O7" s="95">
        <f t="shared" si="3"/>
        <v>6494.1289999999999</v>
      </c>
    </row>
    <row r="8" spans="1:17" ht="28.5" customHeight="1" x14ac:dyDescent="0.25">
      <c r="A8" s="88">
        <v>6</v>
      </c>
      <c r="B8" s="89" t="s">
        <v>401</v>
      </c>
      <c r="C8" s="90" t="s">
        <v>402</v>
      </c>
      <c r="D8" s="89" t="s">
        <v>403</v>
      </c>
      <c r="E8" s="91">
        <v>0</v>
      </c>
      <c r="F8" s="115">
        <v>0</v>
      </c>
      <c r="G8" s="115">
        <v>0</v>
      </c>
      <c r="H8" s="116">
        <v>0</v>
      </c>
      <c r="I8" s="117">
        <v>0</v>
      </c>
      <c r="J8" s="115">
        <v>0</v>
      </c>
      <c r="K8" s="118">
        <v>0</v>
      </c>
      <c r="L8" s="95">
        <f t="shared" si="0"/>
        <v>0</v>
      </c>
      <c r="M8" s="95">
        <f t="shared" si="1"/>
        <v>0</v>
      </c>
      <c r="N8" s="95">
        <f t="shared" si="2"/>
        <v>0</v>
      </c>
      <c r="O8" s="95">
        <f t="shared" si="3"/>
        <v>0</v>
      </c>
    </row>
    <row r="9" spans="1:17" ht="28.5" customHeight="1" x14ac:dyDescent="0.25">
      <c r="A9" s="88">
        <v>7</v>
      </c>
      <c r="B9" s="89" t="s">
        <v>404</v>
      </c>
      <c r="C9" s="90" t="s">
        <v>405</v>
      </c>
      <c r="D9" s="89" t="s">
        <v>252</v>
      </c>
      <c r="E9" s="91">
        <v>0</v>
      </c>
      <c r="F9" s="115">
        <v>0</v>
      </c>
      <c r="G9" s="115">
        <v>0</v>
      </c>
      <c r="H9" s="116">
        <v>0</v>
      </c>
      <c r="I9" s="117">
        <v>0</v>
      </c>
      <c r="J9" s="115">
        <v>0</v>
      </c>
      <c r="K9" s="118">
        <v>0</v>
      </c>
      <c r="L9" s="95">
        <f t="shared" si="0"/>
        <v>0</v>
      </c>
      <c r="M9" s="95">
        <f t="shared" si="1"/>
        <v>0</v>
      </c>
      <c r="N9" s="95">
        <f t="shared" si="2"/>
        <v>0</v>
      </c>
      <c r="O9" s="95">
        <f t="shared" si="3"/>
        <v>0</v>
      </c>
    </row>
    <row r="10" spans="1:17" ht="28.5" customHeight="1" x14ac:dyDescent="0.25">
      <c r="A10" s="88">
        <v>8</v>
      </c>
      <c r="B10" s="89" t="s">
        <v>122</v>
      </c>
      <c r="C10" s="90" t="s">
        <v>251</v>
      </c>
      <c r="D10" s="89" t="s">
        <v>252</v>
      </c>
      <c r="E10" s="91">
        <v>116</v>
      </c>
      <c r="F10" s="115">
        <v>3629</v>
      </c>
      <c r="G10" s="115">
        <v>2104</v>
      </c>
      <c r="H10" s="116">
        <v>0</v>
      </c>
      <c r="I10" s="117">
        <v>0.42022595756406722</v>
      </c>
      <c r="J10" s="115">
        <v>2104</v>
      </c>
      <c r="K10" s="118">
        <v>244064</v>
      </c>
      <c r="L10" s="95">
        <f t="shared" si="0"/>
        <v>185.07899999999998</v>
      </c>
      <c r="M10" s="95">
        <f t="shared" si="1"/>
        <v>3814.0790000000002</v>
      </c>
      <c r="N10" s="95">
        <f t="shared" si="2"/>
        <v>1602.7750000000001</v>
      </c>
      <c r="O10" s="95">
        <f t="shared" si="3"/>
        <v>2211.3040000000001</v>
      </c>
    </row>
    <row r="11" spans="1:17" ht="28.5" customHeight="1" x14ac:dyDescent="0.25">
      <c r="A11" s="88">
        <v>9</v>
      </c>
      <c r="B11" s="89" t="s">
        <v>48</v>
      </c>
      <c r="C11" s="90" t="s">
        <v>253</v>
      </c>
      <c r="D11" s="89" t="s">
        <v>254</v>
      </c>
      <c r="E11" s="91">
        <v>91</v>
      </c>
      <c r="F11" s="115">
        <v>4282</v>
      </c>
      <c r="G11" s="115">
        <v>3138</v>
      </c>
      <c r="H11" s="116">
        <v>0</v>
      </c>
      <c r="I11" s="117">
        <v>0.26716487622606255</v>
      </c>
      <c r="J11" s="115">
        <v>3138</v>
      </c>
      <c r="K11" s="118">
        <v>285558</v>
      </c>
      <c r="L11" s="95">
        <f t="shared" si="0"/>
        <v>218.38199999999998</v>
      </c>
      <c r="M11" s="95">
        <f t="shared" si="1"/>
        <v>4500.3819999999996</v>
      </c>
      <c r="N11" s="95">
        <f t="shared" si="2"/>
        <v>1202.3439999999998</v>
      </c>
      <c r="O11" s="95">
        <f t="shared" si="3"/>
        <v>3298.0379999999996</v>
      </c>
    </row>
    <row r="12" spans="1:17" ht="28.5" customHeight="1" x14ac:dyDescent="0.25">
      <c r="A12" s="88">
        <v>10</v>
      </c>
      <c r="B12" s="89" t="s">
        <v>406</v>
      </c>
      <c r="C12" s="90" t="s">
        <v>407</v>
      </c>
      <c r="D12" s="89" t="s">
        <v>408</v>
      </c>
      <c r="E12" s="91">
        <v>0</v>
      </c>
      <c r="F12" s="115">
        <v>0</v>
      </c>
      <c r="G12" s="115">
        <v>0</v>
      </c>
      <c r="H12" s="116">
        <v>0</v>
      </c>
      <c r="I12" s="117">
        <v>0</v>
      </c>
      <c r="J12" s="115">
        <v>0</v>
      </c>
      <c r="K12" s="118">
        <v>0</v>
      </c>
      <c r="L12" s="95">
        <f t="shared" si="0"/>
        <v>0</v>
      </c>
      <c r="M12" s="95">
        <f t="shared" si="1"/>
        <v>0</v>
      </c>
      <c r="N12" s="95">
        <f t="shared" si="2"/>
        <v>0</v>
      </c>
      <c r="O12" s="95">
        <f t="shared" si="3"/>
        <v>0</v>
      </c>
    </row>
    <row r="13" spans="1:17" ht="28.5" customHeight="1" x14ac:dyDescent="0.25">
      <c r="A13" s="88">
        <v>11</v>
      </c>
      <c r="B13" s="89" t="s">
        <v>49</v>
      </c>
      <c r="C13" s="90" t="s">
        <v>255</v>
      </c>
      <c r="D13" s="89" t="s">
        <v>256</v>
      </c>
      <c r="E13" s="91">
        <v>10</v>
      </c>
      <c r="F13" s="115">
        <v>101834</v>
      </c>
      <c r="G13" s="115">
        <v>7364</v>
      </c>
      <c r="H13" s="116">
        <v>0</v>
      </c>
      <c r="I13" s="117">
        <v>0.92768623446000353</v>
      </c>
      <c r="J13" s="115">
        <v>7364</v>
      </c>
      <c r="K13" s="118">
        <v>73640</v>
      </c>
      <c r="L13" s="95">
        <f t="shared" si="0"/>
        <v>5193.5339999999997</v>
      </c>
      <c r="M13" s="95">
        <f t="shared" si="1"/>
        <v>107027.534</v>
      </c>
      <c r="N13" s="95">
        <f t="shared" si="2"/>
        <v>99287.97</v>
      </c>
      <c r="O13" s="95">
        <f t="shared" si="3"/>
        <v>7739.5639999999985</v>
      </c>
    </row>
    <row r="14" spans="1:17" ht="28.5" customHeight="1" x14ac:dyDescent="0.25">
      <c r="A14" s="88">
        <v>12</v>
      </c>
      <c r="B14" s="89" t="s">
        <v>409</v>
      </c>
      <c r="C14" s="100" t="s">
        <v>257</v>
      </c>
      <c r="D14" s="89" t="s">
        <v>410</v>
      </c>
      <c r="E14" s="91">
        <v>0</v>
      </c>
      <c r="F14" s="115">
        <v>0</v>
      </c>
      <c r="G14" s="115">
        <v>0</v>
      </c>
      <c r="H14" s="116">
        <v>0</v>
      </c>
      <c r="I14" s="117">
        <v>0</v>
      </c>
      <c r="J14" s="115">
        <v>0</v>
      </c>
      <c r="K14" s="118">
        <v>0</v>
      </c>
      <c r="L14" s="95">
        <f t="shared" si="0"/>
        <v>0</v>
      </c>
      <c r="M14" s="95">
        <f t="shared" si="1"/>
        <v>0</v>
      </c>
      <c r="N14" s="95">
        <f t="shared" si="2"/>
        <v>0</v>
      </c>
      <c r="O14" s="95">
        <f t="shared" si="3"/>
        <v>0</v>
      </c>
    </row>
    <row r="15" spans="1:17" ht="28.5" customHeight="1" x14ac:dyDescent="0.25">
      <c r="A15" s="88">
        <v>13</v>
      </c>
      <c r="B15" s="89" t="s">
        <v>50</v>
      </c>
      <c r="C15" s="90" t="s">
        <v>257</v>
      </c>
      <c r="D15" s="89" t="s">
        <v>248</v>
      </c>
      <c r="E15" s="91">
        <v>81</v>
      </c>
      <c r="F15" s="115">
        <v>12203</v>
      </c>
      <c r="G15" s="115">
        <v>6192</v>
      </c>
      <c r="H15" s="116">
        <v>0</v>
      </c>
      <c r="I15" s="117">
        <v>0.49258379087109727</v>
      </c>
      <c r="J15" s="115">
        <v>6192</v>
      </c>
      <c r="K15" s="118">
        <v>501552</v>
      </c>
      <c r="L15" s="95">
        <f t="shared" si="0"/>
        <v>622.35299999999995</v>
      </c>
      <c r="M15" s="95">
        <f t="shared" si="1"/>
        <v>12825.352999999999</v>
      </c>
      <c r="N15" s="95">
        <f t="shared" si="2"/>
        <v>6317.5609999999997</v>
      </c>
      <c r="O15" s="95">
        <f t="shared" si="3"/>
        <v>6507.7919999999995</v>
      </c>
    </row>
    <row r="16" spans="1:17" ht="28.5" customHeight="1" x14ac:dyDescent="0.25">
      <c r="A16" s="88">
        <v>14</v>
      </c>
      <c r="B16" s="89" t="s">
        <v>411</v>
      </c>
      <c r="C16" s="90" t="s">
        <v>412</v>
      </c>
      <c r="D16" s="89" t="s">
        <v>248</v>
      </c>
      <c r="E16" s="91">
        <v>0</v>
      </c>
      <c r="F16" s="115">
        <v>0</v>
      </c>
      <c r="G16" s="115">
        <v>0</v>
      </c>
      <c r="H16" s="116">
        <v>0</v>
      </c>
      <c r="I16" s="117">
        <v>0</v>
      </c>
      <c r="J16" s="115">
        <v>0</v>
      </c>
      <c r="K16" s="118">
        <v>0</v>
      </c>
      <c r="L16" s="95">
        <f t="shared" si="0"/>
        <v>0</v>
      </c>
      <c r="M16" s="95">
        <f t="shared" si="1"/>
        <v>0</v>
      </c>
      <c r="N16" s="95">
        <f t="shared" si="2"/>
        <v>0</v>
      </c>
      <c r="O16" s="95">
        <f t="shared" si="3"/>
        <v>0</v>
      </c>
    </row>
    <row r="17" spans="1:15" ht="28.5" customHeight="1" x14ac:dyDescent="0.25">
      <c r="A17" s="88">
        <v>15</v>
      </c>
      <c r="B17" s="89" t="s">
        <v>413</v>
      </c>
      <c r="C17" s="90" t="s">
        <v>414</v>
      </c>
      <c r="D17" s="89" t="s">
        <v>415</v>
      </c>
      <c r="E17" s="91">
        <v>0</v>
      </c>
      <c r="F17" s="115">
        <v>0</v>
      </c>
      <c r="G17" s="115">
        <v>0</v>
      </c>
      <c r="H17" s="116">
        <v>0</v>
      </c>
      <c r="I17" s="117">
        <v>0</v>
      </c>
      <c r="J17" s="115">
        <v>0</v>
      </c>
      <c r="K17" s="118">
        <v>0</v>
      </c>
      <c r="L17" s="95">
        <f t="shared" si="0"/>
        <v>0</v>
      </c>
      <c r="M17" s="95">
        <f t="shared" si="1"/>
        <v>0</v>
      </c>
      <c r="N17" s="95">
        <f t="shared" si="2"/>
        <v>0</v>
      </c>
      <c r="O17" s="95">
        <f t="shared" si="3"/>
        <v>0</v>
      </c>
    </row>
    <row r="18" spans="1:15" ht="28.5" customHeight="1" x14ac:dyDescent="0.25">
      <c r="A18" s="88">
        <v>16</v>
      </c>
      <c r="B18" s="89" t="s">
        <v>416</v>
      </c>
      <c r="C18" s="90" t="s">
        <v>417</v>
      </c>
      <c r="D18" s="89" t="s">
        <v>418</v>
      </c>
      <c r="E18" s="91">
        <v>0</v>
      </c>
      <c r="F18" s="115">
        <v>0</v>
      </c>
      <c r="G18" s="115">
        <v>0</v>
      </c>
      <c r="H18" s="116">
        <v>0</v>
      </c>
      <c r="I18" s="117">
        <v>0</v>
      </c>
      <c r="J18" s="115">
        <v>0</v>
      </c>
      <c r="K18" s="118">
        <v>0</v>
      </c>
      <c r="L18" s="95">
        <f t="shared" si="0"/>
        <v>0</v>
      </c>
      <c r="M18" s="95">
        <f t="shared" si="1"/>
        <v>0</v>
      </c>
      <c r="N18" s="95">
        <f t="shared" si="2"/>
        <v>0</v>
      </c>
      <c r="O18" s="95">
        <f t="shared" si="3"/>
        <v>0</v>
      </c>
    </row>
    <row r="19" spans="1:15" ht="28.5" customHeight="1" x14ac:dyDescent="0.25">
      <c r="A19" s="88">
        <v>17</v>
      </c>
      <c r="B19" s="89" t="s">
        <v>51</v>
      </c>
      <c r="C19" s="90" t="s">
        <v>258</v>
      </c>
      <c r="D19" s="89" t="s">
        <v>259</v>
      </c>
      <c r="E19" s="91">
        <v>116</v>
      </c>
      <c r="F19" s="115">
        <v>10099</v>
      </c>
      <c r="G19" s="115">
        <v>5373</v>
      </c>
      <c r="H19" s="116">
        <v>0</v>
      </c>
      <c r="I19" s="117">
        <v>0.46796712545796615</v>
      </c>
      <c r="J19" s="115">
        <v>5373</v>
      </c>
      <c r="K19" s="118">
        <v>623268</v>
      </c>
      <c r="L19" s="95">
        <f t="shared" si="0"/>
        <v>515.04899999999998</v>
      </c>
      <c r="M19" s="95">
        <f t="shared" si="1"/>
        <v>10614.048999999999</v>
      </c>
      <c r="N19" s="95">
        <f t="shared" si="2"/>
        <v>4967.0259999999998</v>
      </c>
      <c r="O19" s="95">
        <f t="shared" si="3"/>
        <v>5647.0229999999992</v>
      </c>
    </row>
    <row r="20" spans="1:15" ht="28.5" customHeight="1" x14ac:dyDescent="0.25">
      <c r="A20" s="88">
        <v>18</v>
      </c>
      <c r="B20" s="89" t="s">
        <v>419</v>
      </c>
      <c r="C20" s="100" t="s">
        <v>420</v>
      </c>
      <c r="D20" s="89" t="s">
        <v>421</v>
      </c>
      <c r="E20" s="91">
        <v>0</v>
      </c>
      <c r="F20" s="115">
        <v>0</v>
      </c>
      <c r="G20" s="115">
        <v>0</v>
      </c>
      <c r="H20" s="116">
        <v>0</v>
      </c>
      <c r="I20" s="117">
        <v>0</v>
      </c>
      <c r="J20" s="115">
        <v>0</v>
      </c>
      <c r="K20" s="118">
        <v>0</v>
      </c>
      <c r="L20" s="95">
        <f t="shared" si="0"/>
        <v>0</v>
      </c>
      <c r="M20" s="95">
        <f t="shared" si="1"/>
        <v>0</v>
      </c>
      <c r="N20" s="95">
        <f t="shared" si="2"/>
        <v>0</v>
      </c>
      <c r="O20" s="95">
        <f t="shared" si="3"/>
        <v>0</v>
      </c>
    </row>
    <row r="21" spans="1:15" ht="28.5" customHeight="1" x14ac:dyDescent="0.25">
      <c r="A21" s="96">
        <v>19</v>
      </c>
      <c r="B21" s="97" t="s">
        <v>422</v>
      </c>
      <c r="C21" s="102" t="s">
        <v>420</v>
      </c>
      <c r="D21" s="97" t="s">
        <v>423</v>
      </c>
      <c r="E21" s="99">
        <v>0</v>
      </c>
      <c r="F21" s="119">
        <v>0</v>
      </c>
      <c r="G21" s="119">
        <v>0</v>
      </c>
      <c r="H21" s="120">
        <v>0</v>
      </c>
      <c r="I21" s="117">
        <v>0</v>
      </c>
      <c r="J21" s="119">
        <v>0</v>
      </c>
      <c r="K21" s="121">
        <v>0</v>
      </c>
      <c r="L21" s="95">
        <f t="shared" si="0"/>
        <v>0</v>
      </c>
      <c r="M21" s="95">
        <f t="shared" si="1"/>
        <v>0</v>
      </c>
      <c r="N21" s="95">
        <f t="shared" si="2"/>
        <v>0</v>
      </c>
      <c r="O21" s="95">
        <f t="shared" si="3"/>
        <v>0</v>
      </c>
    </row>
    <row r="22" spans="1:15" ht="28.5" customHeight="1" x14ac:dyDescent="0.25">
      <c r="A22" s="96">
        <v>20</v>
      </c>
      <c r="B22" s="97" t="s">
        <v>123</v>
      </c>
      <c r="C22" s="98" t="s">
        <v>260</v>
      </c>
      <c r="D22" s="97" t="s">
        <v>261</v>
      </c>
      <c r="E22" s="99">
        <v>96</v>
      </c>
      <c r="F22" s="119">
        <v>10415</v>
      </c>
      <c r="G22" s="119">
        <v>4919</v>
      </c>
      <c r="H22" s="120">
        <v>1</v>
      </c>
      <c r="I22" s="117">
        <v>1</v>
      </c>
      <c r="J22" s="119">
        <v>0</v>
      </c>
      <c r="K22" s="121">
        <v>0</v>
      </c>
      <c r="L22" s="95">
        <f t="shared" si="0"/>
        <v>531.16499999999996</v>
      </c>
      <c r="M22" s="95">
        <f t="shared" si="1"/>
        <v>10946.165000000001</v>
      </c>
      <c r="N22" s="95">
        <f t="shared" si="2"/>
        <v>10946.165000000001</v>
      </c>
      <c r="O22" s="95">
        <f t="shared" si="3"/>
        <v>0</v>
      </c>
    </row>
    <row r="23" spans="1:15" ht="28.5" customHeight="1" x14ac:dyDescent="0.25">
      <c r="A23" s="88">
        <v>21</v>
      </c>
      <c r="B23" s="89" t="s">
        <v>52</v>
      </c>
      <c r="C23" s="90" t="s">
        <v>262</v>
      </c>
      <c r="D23" s="89" t="s">
        <v>248</v>
      </c>
      <c r="E23" s="91">
        <v>96</v>
      </c>
      <c r="F23" s="115">
        <v>11572</v>
      </c>
      <c r="G23" s="115">
        <v>5645</v>
      </c>
      <c r="H23" s="116">
        <v>0</v>
      </c>
      <c r="I23" s="117">
        <v>0.51218458347735907</v>
      </c>
      <c r="J23" s="115">
        <v>5645</v>
      </c>
      <c r="K23" s="118">
        <v>541920</v>
      </c>
      <c r="L23" s="95">
        <f t="shared" si="0"/>
        <v>590.17199999999991</v>
      </c>
      <c r="M23" s="95">
        <f t="shared" si="1"/>
        <v>12162.172</v>
      </c>
      <c r="N23" s="95">
        <f t="shared" si="2"/>
        <v>6229.2769999999991</v>
      </c>
      <c r="O23" s="95">
        <f t="shared" si="3"/>
        <v>5932.8950000000013</v>
      </c>
    </row>
    <row r="24" spans="1:15" ht="28.5" customHeight="1" x14ac:dyDescent="0.25">
      <c r="A24" s="88">
        <v>22</v>
      </c>
      <c r="B24" s="89" t="s">
        <v>424</v>
      </c>
      <c r="C24" s="90" t="s">
        <v>425</v>
      </c>
      <c r="D24" s="89" t="s">
        <v>426</v>
      </c>
      <c r="E24" s="91">
        <v>0</v>
      </c>
      <c r="F24" s="115">
        <v>0</v>
      </c>
      <c r="G24" s="115">
        <v>0</v>
      </c>
      <c r="H24" s="116">
        <v>0</v>
      </c>
      <c r="I24" s="117">
        <v>0</v>
      </c>
      <c r="J24" s="115">
        <v>0</v>
      </c>
      <c r="K24" s="118">
        <v>0</v>
      </c>
      <c r="L24" s="95">
        <f t="shared" si="0"/>
        <v>0</v>
      </c>
      <c r="M24" s="95">
        <f t="shared" si="1"/>
        <v>0</v>
      </c>
      <c r="N24" s="95">
        <f t="shared" si="2"/>
        <v>0</v>
      </c>
      <c r="O24" s="95">
        <f t="shared" si="3"/>
        <v>0</v>
      </c>
    </row>
    <row r="25" spans="1:15" ht="28.5" customHeight="1" x14ac:dyDescent="0.25">
      <c r="A25" s="88">
        <v>23</v>
      </c>
      <c r="B25" s="89" t="s">
        <v>427</v>
      </c>
      <c r="C25" s="90" t="s">
        <v>428</v>
      </c>
      <c r="D25" s="89" t="s">
        <v>429</v>
      </c>
      <c r="E25" s="91">
        <v>0</v>
      </c>
      <c r="F25" s="115">
        <v>0</v>
      </c>
      <c r="G25" s="115">
        <v>0</v>
      </c>
      <c r="H25" s="116">
        <v>0</v>
      </c>
      <c r="I25" s="117">
        <v>0</v>
      </c>
      <c r="J25" s="115">
        <v>0</v>
      </c>
      <c r="K25" s="118">
        <v>0</v>
      </c>
      <c r="L25" s="95">
        <f t="shared" si="0"/>
        <v>0</v>
      </c>
      <c r="M25" s="95">
        <f t="shared" si="1"/>
        <v>0</v>
      </c>
      <c r="N25" s="95">
        <f t="shared" si="2"/>
        <v>0</v>
      </c>
      <c r="O25" s="95">
        <f t="shared" si="3"/>
        <v>0</v>
      </c>
    </row>
    <row r="26" spans="1:15" ht="28.5" customHeight="1" x14ac:dyDescent="0.25">
      <c r="A26" s="88">
        <v>24</v>
      </c>
      <c r="B26" s="89" t="s">
        <v>430</v>
      </c>
      <c r="C26" s="90" t="s">
        <v>431</v>
      </c>
      <c r="D26" s="89" t="s">
        <v>248</v>
      </c>
      <c r="E26" s="91">
        <v>0</v>
      </c>
      <c r="F26" s="115">
        <v>0</v>
      </c>
      <c r="G26" s="115">
        <v>0</v>
      </c>
      <c r="H26" s="116">
        <v>0</v>
      </c>
      <c r="I26" s="117">
        <v>0</v>
      </c>
      <c r="J26" s="115">
        <v>0</v>
      </c>
      <c r="K26" s="118">
        <v>0</v>
      </c>
      <c r="L26" s="95">
        <f t="shared" si="0"/>
        <v>0</v>
      </c>
      <c r="M26" s="95">
        <f t="shared" si="1"/>
        <v>0</v>
      </c>
      <c r="N26" s="95">
        <f t="shared" si="2"/>
        <v>0</v>
      </c>
      <c r="O26" s="95">
        <f t="shared" si="3"/>
        <v>0</v>
      </c>
    </row>
    <row r="27" spans="1:15" ht="28.5" customHeight="1" x14ac:dyDescent="0.25">
      <c r="A27" s="96">
        <v>25</v>
      </c>
      <c r="B27" s="97" t="s">
        <v>432</v>
      </c>
      <c r="C27" s="98" t="s">
        <v>431</v>
      </c>
      <c r="D27" s="97" t="s">
        <v>433</v>
      </c>
      <c r="E27" s="99">
        <v>0</v>
      </c>
      <c r="F27" s="119">
        <v>0</v>
      </c>
      <c r="G27" s="119">
        <v>0</v>
      </c>
      <c r="H27" s="120">
        <v>0</v>
      </c>
      <c r="I27" s="117">
        <v>0</v>
      </c>
      <c r="J27" s="119">
        <v>0</v>
      </c>
      <c r="K27" s="121">
        <v>0</v>
      </c>
      <c r="L27" s="95">
        <f t="shared" si="0"/>
        <v>0</v>
      </c>
      <c r="M27" s="95">
        <f t="shared" si="1"/>
        <v>0</v>
      </c>
      <c r="N27" s="95">
        <f t="shared" si="2"/>
        <v>0</v>
      </c>
      <c r="O27" s="95">
        <f t="shared" si="3"/>
        <v>0</v>
      </c>
    </row>
    <row r="28" spans="1:15" ht="28.5" customHeight="1" x14ac:dyDescent="0.25">
      <c r="A28" s="96">
        <v>26</v>
      </c>
      <c r="B28" s="97" t="s">
        <v>434</v>
      </c>
      <c r="C28" s="98" t="s">
        <v>431</v>
      </c>
      <c r="D28" s="97" t="s">
        <v>435</v>
      </c>
      <c r="E28" s="99">
        <v>0</v>
      </c>
      <c r="F28" s="119">
        <v>0</v>
      </c>
      <c r="G28" s="119">
        <v>0</v>
      </c>
      <c r="H28" s="120">
        <v>0</v>
      </c>
      <c r="I28" s="117">
        <v>0</v>
      </c>
      <c r="J28" s="119">
        <v>0</v>
      </c>
      <c r="K28" s="121">
        <v>0</v>
      </c>
      <c r="L28" s="95">
        <f t="shared" si="0"/>
        <v>0</v>
      </c>
      <c r="M28" s="95">
        <f t="shared" si="1"/>
        <v>0</v>
      </c>
      <c r="N28" s="95">
        <f t="shared" si="2"/>
        <v>0</v>
      </c>
      <c r="O28" s="95">
        <f t="shared" si="3"/>
        <v>0</v>
      </c>
    </row>
    <row r="29" spans="1:15" ht="28.5" customHeight="1" x14ac:dyDescent="0.25">
      <c r="A29" s="88">
        <v>27</v>
      </c>
      <c r="B29" s="89" t="s">
        <v>436</v>
      </c>
      <c r="C29" s="90" t="s">
        <v>437</v>
      </c>
      <c r="D29" s="89" t="s">
        <v>267</v>
      </c>
      <c r="E29" s="91">
        <v>0</v>
      </c>
      <c r="F29" s="115">
        <v>0</v>
      </c>
      <c r="G29" s="115">
        <v>0</v>
      </c>
      <c r="H29" s="116">
        <v>0</v>
      </c>
      <c r="I29" s="117">
        <v>0</v>
      </c>
      <c r="J29" s="115">
        <v>0</v>
      </c>
      <c r="K29" s="118">
        <v>0</v>
      </c>
      <c r="L29" s="95">
        <f t="shared" si="0"/>
        <v>0</v>
      </c>
      <c r="M29" s="95">
        <f t="shared" si="1"/>
        <v>0</v>
      </c>
      <c r="N29" s="95">
        <f t="shared" si="2"/>
        <v>0</v>
      </c>
      <c r="O29" s="95">
        <f t="shared" si="3"/>
        <v>0</v>
      </c>
    </row>
    <row r="30" spans="1:15" ht="28.5" customHeight="1" x14ac:dyDescent="0.25">
      <c r="A30" s="88">
        <v>28</v>
      </c>
      <c r="B30" s="89" t="s">
        <v>53</v>
      </c>
      <c r="C30" s="100" t="s">
        <v>263</v>
      </c>
      <c r="D30" s="89" t="s">
        <v>264</v>
      </c>
      <c r="E30" s="91">
        <v>155</v>
      </c>
      <c r="F30" s="115">
        <v>4471</v>
      </c>
      <c r="G30" s="115">
        <v>2630</v>
      </c>
      <c r="H30" s="116">
        <v>0</v>
      </c>
      <c r="I30" s="117">
        <v>0.41176470588235292</v>
      </c>
      <c r="J30" s="115">
        <v>2630</v>
      </c>
      <c r="K30" s="118">
        <v>407650</v>
      </c>
      <c r="L30" s="95">
        <f t="shared" si="0"/>
        <v>228.02099999999999</v>
      </c>
      <c r="M30" s="95">
        <f t="shared" si="1"/>
        <v>4699.0209999999997</v>
      </c>
      <c r="N30" s="95">
        <f t="shared" si="2"/>
        <v>1934.8909999999998</v>
      </c>
      <c r="O30" s="95">
        <f t="shared" si="3"/>
        <v>2764.13</v>
      </c>
    </row>
    <row r="31" spans="1:15" ht="28.5" customHeight="1" x14ac:dyDescent="0.25">
      <c r="A31" s="88">
        <v>29</v>
      </c>
      <c r="B31" s="89" t="s">
        <v>54</v>
      </c>
      <c r="C31" s="90" t="s">
        <v>265</v>
      </c>
      <c r="D31" s="89" t="s">
        <v>248</v>
      </c>
      <c r="E31" s="91">
        <v>96</v>
      </c>
      <c r="F31" s="115">
        <v>7995</v>
      </c>
      <c r="G31" s="115">
        <v>4595</v>
      </c>
      <c r="H31" s="116">
        <v>0</v>
      </c>
      <c r="I31" s="117">
        <v>0.42526579111944962</v>
      </c>
      <c r="J31" s="115">
        <v>4595</v>
      </c>
      <c r="K31" s="118">
        <v>441120</v>
      </c>
      <c r="L31" s="95">
        <f t="shared" si="0"/>
        <v>407.74499999999995</v>
      </c>
      <c r="M31" s="95">
        <f t="shared" si="1"/>
        <v>8402.7450000000008</v>
      </c>
      <c r="N31" s="95">
        <f t="shared" si="2"/>
        <v>3573.4</v>
      </c>
      <c r="O31" s="95">
        <f t="shared" si="3"/>
        <v>4829.3450000000012</v>
      </c>
    </row>
    <row r="32" spans="1:15" ht="28.5" customHeight="1" x14ac:dyDescent="0.25">
      <c r="A32" s="88">
        <v>30</v>
      </c>
      <c r="B32" s="89" t="s">
        <v>438</v>
      </c>
      <c r="C32" s="90" t="s">
        <v>439</v>
      </c>
      <c r="D32" s="89" t="s">
        <v>421</v>
      </c>
      <c r="E32" s="91">
        <v>0</v>
      </c>
      <c r="F32" s="115">
        <v>0</v>
      </c>
      <c r="G32" s="115">
        <v>0</v>
      </c>
      <c r="H32" s="116">
        <v>0</v>
      </c>
      <c r="I32" s="117">
        <v>0</v>
      </c>
      <c r="J32" s="115">
        <v>0</v>
      </c>
      <c r="K32" s="118">
        <v>0</v>
      </c>
      <c r="L32" s="95">
        <f t="shared" si="0"/>
        <v>0</v>
      </c>
      <c r="M32" s="95">
        <f t="shared" si="1"/>
        <v>0</v>
      </c>
      <c r="N32" s="95">
        <f t="shared" si="2"/>
        <v>0</v>
      </c>
      <c r="O32" s="95">
        <f t="shared" si="3"/>
        <v>0</v>
      </c>
    </row>
    <row r="33" spans="1:15" ht="28.5" customHeight="1" x14ac:dyDescent="0.25">
      <c r="A33" s="96">
        <v>31</v>
      </c>
      <c r="B33" s="97" t="s">
        <v>440</v>
      </c>
      <c r="C33" s="98" t="s">
        <v>439</v>
      </c>
      <c r="D33" s="97" t="s">
        <v>441</v>
      </c>
      <c r="E33" s="99">
        <v>0</v>
      </c>
      <c r="F33" s="119">
        <v>0</v>
      </c>
      <c r="G33" s="119">
        <v>0</v>
      </c>
      <c r="H33" s="120">
        <v>0</v>
      </c>
      <c r="I33" s="117">
        <v>0</v>
      </c>
      <c r="J33" s="119">
        <v>0</v>
      </c>
      <c r="K33" s="121">
        <v>0</v>
      </c>
      <c r="L33" s="95">
        <f t="shared" si="0"/>
        <v>0</v>
      </c>
      <c r="M33" s="95">
        <f t="shared" si="1"/>
        <v>0</v>
      </c>
      <c r="N33" s="95">
        <f t="shared" si="2"/>
        <v>0</v>
      </c>
      <c r="O33" s="95">
        <f t="shared" si="3"/>
        <v>0</v>
      </c>
    </row>
    <row r="34" spans="1:15" ht="28.5" customHeight="1" x14ac:dyDescent="0.25">
      <c r="A34" s="88">
        <v>32</v>
      </c>
      <c r="B34" s="89" t="s">
        <v>55</v>
      </c>
      <c r="C34" s="90" t="s">
        <v>266</v>
      </c>
      <c r="D34" s="89" t="s">
        <v>267</v>
      </c>
      <c r="E34" s="91">
        <v>96</v>
      </c>
      <c r="F34" s="115">
        <v>7101</v>
      </c>
      <c r="G34" s="115">
        <v>3916</v>
      </c>
      <c r="H34" s="116">
        <v>0</v>
      </c>
      <c r="I34" s="117">
        <v>0.44852837628503028</v>
      </c>
      <c r="J34" s="115">
        <v>3916</v>
      </c>
      <c r="K34" s="118">
        <v>375936</v>
      </c>
      <c r="L34" s="95">
        <f t="shared" si="0"/>
        <v>362.15099999999995</v>
      </c>
      <c r="M34" s="95">
        <f t="shared" si="1"/>
        <v>7463.1509999999998</v>
      </c>
      <c r="N34" s="95">
        <f t="shared" si="2"/>
        <v>3347.4349999999999</v>
      </c>
      <c r="O34" s="95">
        <f t="shared" si="3"/>
        <v>4115.7160000000003</v>
      </c>
    </row>
    <row r="35" spans="1:15" ht="28.5" customHeight="1" x14ac:dyDescent="0.25">
      <c r="A35" s="88">
        <v>33</v>
      </c>
      <c r="B35" s="89" t="s">
        <v>442</v>
      </c>
      <c r="C35" s="90" t="s">
        <v>266</v>
      </c>
      <c r="D35" s="89" t="s">
        <v>443</v>
      </c>
      <c r="E35" s="91">
        <v>0</v>
      </c>
      <c r="F35" s="115">
        <v>0</v>
      </c>
      <c r="G35" s="115">
        <v>0</v>
      </c>
      <c r="H35" s="116">
        <v>0</v>
      </c>
      <c r="I35" s="117">
        <v>0</v>
      </c>
      <c r="J35" s="115">
        <v>0</v>
      </c>
      <c r="K35" s="118">
        <v>0</v>
      </c>
      <c r="L35" s="95">
        <f t="shared" si="0"/>
        <v>0</v>
      </c>
      <c r="M35" s="95">
        <f t="shared" si="1"/>
        <v>0</v>
      </c>
      <c r="N35" s="95">
        <f t="shared" si="2"/>
        <v>0</v>
      </c>
      <c r="O35" s="95">
        <f t="shared" si="3"/>
        <v>0</v>
      </c>
    </row>
    <row r="36" spans="1:15" ht="28.5" customHeight="1" x14ac:dyDescent="0.25">
      <c r="A36" s="88">
        <v>34</v>
      </c>
      <c r="B36" s="89" t="s">
        <v>444</v>
      </c>
      <c r="C36" s="90" t="s">
        <v>445</v>
      </c>
      <c r="D36" s="89" t="s">
        <v>446</v>
      </c>
      <c r="E36" s="91">
        <v>0</v>
      </c>
      <c r="F36" s="115">
        <v>0</v>
      </c>
      <c r="G36" s="115">
        <v>0</v>
      </c>
      <c r="H36" s="116">
        <v>0</v>
      </c>
      <c r="I36" s="117">
        <v>0</v>
      </c>
      <c r="J36" s="115">
        <v>0</v>
      </c>
      <c r="K36" s="118">
        <v>0</v>
      </c>
      <c r="L36" s="95">
        <f t="shared" si="0"/>
        <v>0</v>
      </c>
      <c r="M36" s="95">
        <f t="shared" si="1"/>
        <v>0</v>
      </c>
      <c r="N36" s="95">
        <f t="shared" si="2"/>
        <v>0</v>
      </c>
      <c r="O36" s="95">
        <f t="shared" si="3"/>
        <v>0</v>
      </c>
    </row>
    <row r="37" spans="1:15" ht="28.5" customHeight="1" x14ac:dyDescent="0.25">
      <c r="A37" s="88">
        <v>35</v>
      </c>
      <c r="B37" s="89" t="s">
        <v>447</v>
      </c>
      <c r="C37" s="90" t="s">
        <v>448</v>
      </c>
      <c r="D37" s="89" t="s">
        <v>248</v>
      </c>
      <c r="E37" s="91">
        <v>0</v>
      </c>
      <c r="F37" s="115">
        <v>0</v>
      </c>
      <c r="G37" s="115">
        <v>0</v>
      </c>
      <c r="H37" s="116">
        <v>0</v>
      </c>
      <c r="I37" s="117">
        <v>0</v>
      </c>
      <c r="J37" s="115">
        <v>0</v>
      </c>
      <c r="K37" s="118">
        <v>0</v>
      </c>
      <c r="L37" s="95">
        <f t="shared" si="0"/>
        <v>0</v>
      </c>
      <c r="M37" s="95">
        <f t="shared" si="1"/>
        <v>0</v>
      </c>
      <c r="N37" s="95">
        <f t="shared" si="2"/>
        <v>0</v>
      </c>
      <c r="O37" s="95">
        <f t="shared" si="3"/>
        <v>0</v>
      </c>
    </row>
    <row r="38" spans="1:15" ht="28.5" customHeight="1" x14ac:dyDescent="0.25">
      <c r="A38" s="88">
        <v>36</v>
      </c>
      <c r="B38" s="89" t="s">
        <v>449</v>
      </c>
      <c r="C38" s="90" t="s">
        <v>450</v>
      </c>
      <c r="D38" s="89" t="s">
        <v>451</v>
      </c>
      <c r="E38" s="91">
        <v>0</v>
      </c>
      <c r="F38" s="115">
        <v>0</v>
      </c>
      <c r="G38" s="115">
        <v>0</v>
      </c>
      <c r="H38" s="116">
        <v>0</v>
      </c>
      <c r="I38" s="117">
        <v>0</v>
      </c>
      <c r="J38" s="115">
        <v>0</v>
      </c>
      <c r="K38" s="118">
        <v>0</v>
      </c>
      <c r="L38" s="95">
        <f t="shared" si="0"/>
        <v>0</v>
      </c>
      <c r="M38" s="95">
        <f t="shared" si="1"/>
        <v>0</v>
      </c>
      <c r="N38" s="95">
        <f t="shared" si="2"/>
        <v>0</v>
      </c>
      <c r="O38" s="95">
        <f t="shared" si="3"/>
        <v>0</v>
      </c>
    </row>
    <row r="39" spans="1:15" ht="28.5" customHeight="1" x14ac:dyDescent="0.25">
      <c r="A39" s="88">
        <v>37</v>
      </c>
      <c r="B39" s="89" t="s">
        <v>452</v>
      </c>
      <c r="C39" s="90" t="s">
        <v>268</v>
      </c>
      <c r="D39" s="89" t="s">
        <v>453</v>
      </c>
      <c r="E39" s="91">
        <v>0</v>
      </c>
      <c r="F39" s="115">
        <v>0</v>
      </c>
      <c r="G39" s="115">
        <v>0</v>
      </c>
      <c r="H39" s="116">
        <v>0</v>
      </c>
      <c r="I39" s="117">
        <v>0</v>
      </c>
      <c r="J39" s="115">
        <v>0</v>
      </c>
      <c r="K39" s="118">
        <v>0</v>
      </c>
      <c r="L39" s="95">
        <f t="shared" si="0"/>
        <v>0</v>
      </c>
      <c r="M39" s="95">
        <f t="shared" si="1"/>
        <v>0</v>
      </c>
      <c r="N39" s="95">
        <f t="shared" si="2"/>
        <v>0</v>
      </c>
      <c r="O39" s="95">
        <f t="shared" si="3"/>
        <v>0</v>
      </c>
    </row>
    <row r="40" spans="1:15" ht="28.5" customHeight="1" x14ac:dyDescent="0.25">
      <c r="A40" s="88">
        <v>38</v>
      </c>
      <c r="B40" s="89" t="s">
        <v>56</v>
      </c>
      <c r="C40" s="90" t="s">
        <v>268</v>
      </c>
      <c r="D40" s="89" t="s">
        <v>267</v>
      </c>
      <c r="E40" s="91">
        <v>25</v>
      </c>
      <c r="F40" s="115">
        <v>16516</v>
      </c>
      <c r="G40" s="115">
        <v>10562</v>
      </c>
      <c r="H40" s="116">
        <v>0</v>
      </c>
      <c r="I40" s="117">
        <v>0.3604989101477355</v>
      </c>
      <c r="J40" s="115">
        <v>10562</v>
      </c>
      <c r="K40" s="118">
        <v>264050</v>
      </c>
      <c r="L40" s="95">
        <f t="shared" si="0"/>
        <v>842.31599999999992</v>
      </c>
      <c r="M40" s="95">
        <f t="shared" si="1"/>
        <v>17358.315999999999</v>
      </c>
      <c r="N40" s="95">
        <f t="shared" si="2"/>
        <v>6257.6539999999986</v>
      </c>
      <c r="O40" s="95">
        <f t="shared" si="3"/>
        <v>11100.662</v>
      </c>
    </row>
    <row r="41" spans="1:15" ht="28.5" customHeight="1" x14ac:dyDescent="0.25">
      <c r="A41" s="88">
        <v>39</v>
      </c>
      <c r="B41" s="89" t="s">
        <v>454</v>
      </c>
      <c r="C41" s="90" t="s">
        <v>455</v>
      </c>
      <c r="D41" s="89" t="s">
        <v>456</v>
      </c>
      <c r="E41" s="91">
        <v>0</v>
      </c>
      <c r="F41" s="115">
        <v>0</v>
      </c>
      <c r="G41" s="115">
        <v>0</v>
      </c>
      <c r="H41" s="116">
        <v>0</v>
      </c>
      <c r="I41" s="117">
        <v>0</v>
      </c>
      <c r="J41" s="115">
        <v>0</v>
      </c>
      <c r="K41" s="118">
        <v>0</v>
      </c>
      <c r="L41" s="95">
        <f t="shared" si="0"/>
        <v>0</v>
      </c>
      <c r="M41" s="95">
        <f t="shared" si="1"/>
        <v>0</v>
      </c>
      <c r="N41" s="95">
        <f t="shared" si="2"/>
        <v>0</v>
      </c>
      <c r="O41" s="95">
        <f t="shared" si="3"/>
        <v>0</v>
      </c>
    </row>
    <row r="42" spans="1:15" ht="28.5" customHeight="1" x14ac:dyDescent="0.25">
      <c r="A42" s="88">
        <v>40</v>
      </c>
      <c r="B42" s="89" t="s">
        <v>457</v>
      </c>
      <c r="C42" s="90" t="s">
        <v>455</v>
      </c>
      <c r="D42" s="89" t="s">
        <v>458</v>
      </c>
      <c r="E42" s="91">
        <v>0</v>
      </c>
      <c r="F42" s="115">
        <v>0</v>
      </c>
      <c r="G42" s="115">
        <v>0</v>
      </c>
      <c r="H42" s="116">
        <v>0</v>
      </c>
      <c r="I42" s="117">
        <v>0</v>
      </c>
      <c r="J42" s="115">
        <v>0</v>
      </c>
      <c r="K42" s="118">
        <v>0</v>
      </c>
      <c r="L42" s="95">
        <f t="shared" si="0"/>
        <v>0</v>
      </c>
      <c r="M42" s="95">
        <f t="shared" si="1"/>
        <v>0</v>
      </c>
      <c r="N42" s="95">
        <f t="shared" si="2"/>
        <v>0</v>
      </c>
      <c r="O42" s="95">
        <f t="shared" si="3"/>
        <v>0</v>
      </c>
    </row>
    <row r="43" spans="1:15" ht="28.5" customHeight="1" x14ac:dyDescent="0.25">
      <c r="A43" s="88">
        <v>41</v>
      </c>
      <c r="B43" s="89" t="s">
        <v>124</v>
      </c>
      <c r="C43" s="90" t="s">
        <v>269</v>
      </c>
      <c r="D43" s="89" t="s">
        <v>267</v>
      </c>
      <c r="E43" s="91">
        <v>25</v>
      </c>
      <c r="F43" s="115">
        <v>13255</v>
      </c>
      <c r="G43" s="115">
        <v>6693</v>
      </c>
      <c r="H43" s="116">
        <v>0</v>
      </c>
      <c r="I43" s="117">
        <v>0.49505846850245194</v>
      </c>
      <c r="J43" s="115">
        <v>6693</v>
      </c>
      <c r="K43" s="118">
        <v>167325</v>
      </c>
      <c r="L43" s="95">
        <f t="shared" si="0"/>
        <v>676.005</v>
      </c>
      <c r="M43" s="95">
        <f t="shared" si="1"/>
        <v>13931.004999999999</v>
      </c>
      <c r="N43" s="95">
        <f t="shared" si="2"/>
        <v>6896.6620000000003</v>
      </c>
      <c r="O43" s="95">
        <f t="shared" si="3"/>
        <v>7034.3429999999989</v>
      </c>
    </row>
    <row r="44" spans="1:15" ht="28.5" customHeight="1" x14ac:dyDescent="0.25">
      <c r="A44" s="88">
        <v>42</v>
      </c>
      <c r="B44" s="89" t="s">
        <v>459</v>
      </c>
      <c r="C44" s="90" t="s">
        <v>460</v>
      </c>
      <c r="D44" s="89" t="s">
        <v>259</v>
      </c>
      <c r="E44" s="91">
        <v>0</v>
      </c>
      <c r="F44" s="115">
        <v>0</v>
      </c>
      <c r="G44" s="115">
        <v>0</v>
      </c>
      <c r="H44" s="116">
        <v>0</v>
      </c>
      <c r="I44" s="117">
        <v>0</v>
      </c>
      <c r="J44" s="115">
        <v>0</v>
      </c>
      <c r="K44" s="118">
        <v>0</v>
      </c>
      <c r="L44" s="95">
        <f t="shared" si="0"/>
        <v>0</v>
      </c>
      <c r="M44" s="95">
        <f t="shared" si="1"/>
        <v>0</v>
      </c>
      <c r="N44" s="95">
        <f t="shared" si="2"/>
        <v>0</v>
      </c>
      <c r="O44" s="95">
        <f t="shared" si="3"/>
        <v>0</v>
      </c>
    </row>
    <row r="45" spans="1:15" ht="28.5" customHeight="1" x14ac:dyDescent="0.25">
      <c r="A45" s="88">
        <v>43</v>
      </c>
      <c r="B45" s="89" t="s">
        <v>461</v>
      </c>
      <c r="C45" s="90" t="s">
        <v>462</v>
      </c>
      <c r="D45" s="89" t="s">
        <v>463</v>
      </c>
      <c r="E45" s="91">
        <v>0</v>
      </c>
      <c r="F45" s="115">
        <v>0</v>
      </c>
      <c r="G45" s="115">
        <v>0</v>
      </c>
      <c r="H45" s="116">
        <v>0</v>
      </c>
      <c r="I45" s="117">
        <v>0</v>
      </c>
      <c r="J45" s="115">
        <v>0</v>
      </c>
      <c r="K45" s="118">
        <v>0</v>
      </c>
      <c r="L45" s="95">
        <f t="shared" si="0"/>
        <v>0</v>
      </c>
      <c r="M45" s="95">
        <f t="shared" si="1"/>
        <v>0</v>
      </c>
      <c r="N45" s="95">
        <f t="shared" si="2"/>
        <v>0</v>
      </c>
      <c r="O45" s="95">
        <f t="shared" si="3"/>
        <v>0</v>
      </c>
    </row>
    <row r="46" spans="1:15" ht="28.5" customHeight="1" x14ac:dyDescent="0.25">
      <c r="A46" s="88">
        <v>44</v>
      </c>
      <c r="B46" s="89" t="s">
        <v>125</v>
      </c>
      <c r="C46" s="90" t="s">
        <v>270</v>
      </c>
      <c r="D46" s="89" t="s">
        <v>271</v>
      </c>
      <c r="E46" s="91">
        <v>6</v>
      </c>
      <c r="F46" s="115">
        <v>5681</v>
      </c>
      <c r="G46" s="115">
        <v>2652</v>
      </c>
      <c r="H46" s="116">
        <v>0</v>
      </c>
      <c r="I46" s="117">
        <v>0.53318077803203656</v>
      </c>
      <c r="J46" s="115">
        <v>2652</v>
      </c>
      <c r="K46" s="118">
        <v>15912</v>
      </c>
      <c r="L46" s="95">
        <f t="shared" si="0"/>
        <v>289.73099999999999</v>
      </c>
      <c r="M46" s="95">
        <f t="shared" si="1"/>
        <v>5970.7309999999998</v>
      </c>
      <c r="N46" s="95">
        <f t="shared" si="2"/>
        <v>3183.4789999999994</v>
      </c>
      <c r="O46" s="95">
        <f t="shared" si="3"/>
        <v>2787.2520000000004</v>
      </c>
    </row>
    <row r="47" spans="1:15" ht="28.5" customHeight="1" x14ac:dyDescent="0.25">
      <c r="A47" s="88">
        <v>45</v>
      </c>
      <c r="B47" s="89" t="s">
        <v>464</v>
      </c>
      <c r="C47" s="100" t="s">
        <v>465</v>
      </c>
      <c r="D47" s="89" t="s">
        <v>466</v>
      </c>
      <c r="E47" s="91">
        <v>0</v>
      </c>
      <c r="F47" s="115">
        <v>0</v>
      </c>
      <c r="G47" s="115">
        <v>0</v>
      </c>
      <c r="H47" s="116">
        <v>0</v>
      </c>
      <c r="I47" s="117">
        <v>0</v>
      </c>
      <c r="J47" s="115">
        <v>0</v>
      </c>
      <c r="K47" s="118">
        <v>0</v>
      </c>
      <c r="L47" s="95">
        <f t="shared" si="0"/>
        <v>0</v>
      </c>
      <c r="M47" s="95">
        <f t="shared" si="1"/>
        <v>0</v>
      </c>
      <c r="N47" s="95">
        <f t="shared" si="2"/>
        <v>0</v>
      </c>
      <c r="O47" s="95">
        <f t="shared" si="3"/>
        <v>0</v>
      </c>
    </row>
    <row r="48" spans="1:15" ht="28.5" customHeight="1" x14ac:dyDescent="0.25">
      <c r="A48" s="88">
        <v>46</v>
      </c>
      <c r="B48" s="89" t="s">
        <v>57</v>
      </c>
      <c r="C48" s="90" t="s">
        <v>272</v>
      </c>
      <c r="D48" s="89" t="s">
        <v>248</v>
      </c>
      <c r="E48" s="91">
        <v>25</v>
      </c>
      <c r="F48" s="115">
        <v>28088</v>
      </c>
      <c r="G48" s="115">
        <v>7364</v>
      </c>
      <c r="H48" s="116">
        <v>0</v>
      </c>
      <c r="I48" s="117">
        <v>0.73782398177157504</v>
      </c>
      <c r="J48" s="115">
        <v>7364</v>
      </c>
      <c r="K48" s="118">
        <v>184100</v>
      </c>
      <c r="L48" s="95">
        <f t="shared" si="0"/>
        <v>1432.4879999999998</v>
      </c>
      <c r="M48" s="95">
        <f t="shared" si="1"/>
        <v>29520.488000000001</v>
      </c>
      <c r="N48" s="95">
        <f t="shared" si="2"/>
        <v>21780.923999999999</v>
      </c>
      <c r="O48" s="95">
        <f t="shared" si="3"/>
        <v>7739.5640000000021</v>
      </c>
    </row>
    <row r="49" spans="1:15" ht="28.5" customHeight="1" x14ac:dyDescent="0.25">
      <c r="A49" s="88">
        <v>47</v>
      </c>
      <c r="B49" s="89" t="s">
        <v>467</v>
      </c>
      <c r="C49" s="90" t="s">
        <v>468</v>
      </c>
      <c r="D49" s="89" t="s">
        <v>267</v>
      </c>
      <c r="E49" s="91">
        <v>0</v>
      </c>
      <c r="F49" s="115">
        <v>0</v>
      </c>
      <c r="G49" s="115">
        <v>0</v>
      </c>
      <c r="H49" s="116">
        <v>0</v>
      </c>
      <c r="I49" s="117">
        <v>0</v>
      </c>
      <c r="J49" s="115">
        <v>0</v>
      </c>
      <c r="K49" s="118">
        <v>0</v>
      </c>
      <c r="L49" s="95">
        <f t="shared" si="0"/>
        <v>0</v>
      </c>
      <c r="M49" s="95">
        <f t="shared" si="1"/>
        <v>0</v>
      </c>
      <c r="N49" s="95">
        <f t="shared" si="2"/>
        <v>0</v>
      </c>
      <c r="O49" s="95">
        <f t="shared" si="3"/>
        <v>0</v>
      </c>
    </row>
    <row r="50" spans="1:15" ht="28.5" customHeight="1" x14ac:dyDescent="0.25">
      <c r="A50" s="88">
        <v>48</v>
      </c>
      <c r="B50" s="89" t="s">
        <v>469</v>
      </c>
      <c r="C50" s="90" t="s">
        <v>470</v>
      </c>
      <c r="D50" s="89" t="s">
        <v>248</v>
      </c>
      <c r="E50" s="91">
        <v>0</v>
      </c>
      <c r="F50" s="115">
        <v>0</v>
      </c>
      <c r="G50" s="115">
        <v>0</v>
      </c>
      <c r="H50" s="116">
        <v>0</v>
      </c>
      <c r="I50" s="117">
        <v>0</v>
      </c>
      <c r="J50" s="115">
        <v>0</v>
      </c>
      <c r="K50" s="118">
        <v>0</v>
      </c>
      <c r="L50" s="95">
        <f t="shared" si="0"/>
        <v>0</v>
      </c>
      <c r="M50" s="95">
        <f t="shared" si="1"/>
        <v>0</v>
      </c>
      <c r="N50" s="95">
        <f t="shared" si="2"/>
        <v>0</v>
      </c>
      <c r="O50" s="95">
        <f t="shared" si="3"/>
        <v>0</v>
      </c>
    </row>
    <row r="51" spans="1:15" ht="28.5" customHeight="1" x14ac:dyDescent="0.25">
      <c r="A51" s="96">
        <v>49</v>
      </c>
      <c r="B51" s="97" t="s">
        <v>471</v>
      </c>
      <c r="C51" s="98" t="s">
        <v>472</v>
      </c>
      <c r="D51" s="97" t="s">
        <v>267</v>
      </c>
      <c r="E51" s="99">
        <v>0</v>
      </c>
      <c r="F51" s="119">
        <v>0</v>
      </c>
      <c r="G51" s="119">
        <v>0</v>
      </c>
      <c r="H51" s="120">
        <v>0</v>
      </c>
      <c r="I51" s="117">
        <v>0</v>
      </c>
      <c r="J51" s="119">
        <v>0</v>
      </c>
      <c r="K51" s="121">
        <v>0</v>
      </c>
      <c r="L51" s="95">
        <f t="shared" si="0"/>
        <v>0</v>
      </c>
      <c r="M51" s="95">
        <f t="shared" si="1"/>
        <v>0</v>
      </c>
      <c r="N51" s="95">
        <f t="shared" si="2"/>
        <v>0</v>
      </c>
      <c r="O51" s="95">
        <f t="shared" si="3"/>
        <v>0</v>
      </c>
    </row>
    <row r="52" spans="1:15" ht="28.5" customHeight="1" x14ac:dyDescent="0.25">
      <c r="A52" s="88">
        <v>50</v>
      </c>
      <c r="B52" s="89" t="s">
        <v>58</v>
      </c>
      <c r="C52" s="90" t="s">
        <v>273</v>
      </c>
      <c r="D52" s="89" t="s">
        <v>248</v>
      </c>
      <c r="E52" s="91">
        <v>25</v>
      </c>
      <c r="F52" s="115">
        <v>50917</v>
      </c>
      <c r="G52" s="115">
        <v>36696</v>
      </c>
      <c r="H52" s="116">
        <v>0</v>
      </c>
      <c r="I52" s="117">
        <v>0.27929768053891624</v>
      </c>
      <c r="J52" s="115">
        <v>36696</v>
      </c>
      <c r="K52" s="118">
        <v>917400</v>
      </c>
      <c r="L52" s="95">
        <f t="shared" si="0"/>
        <v>2596.7669999999998</v>
      </c>
      <c r="M52" s="95">
        <f t="shared" si="1"/>
        <v>53513.767</v>
      </c>
      <c r="N52" s="95">
        <f t="shared" si="2"/>
        <v>14946.270999999999</v>
      </c>
      <c r="O52" s="95">
        <f t="shared" si="3"/>
        <v>38567.495999999999</v>
      </c>
    </row>
    <row r="53" spans="1:15" ht="28.5" customHeight="1" x14ac:dyDescent="0.25">
      <c r="A53" s="88">
        <v>51</v>
      </c>
      <c r="B53" s="89" t="s">
        <v>59</v>
      </c>
      <c r="C53" s="90" t="s">
        <v>274</v>
      </c>
      <c r="D53" s="89" t="s">
        <v>275</v>
      </c>
      <c r="E53" s="91">
        <v>25</v>
      </c>
      <c r="F53" s="115">
        <v>23775</v>
      </c>
      <c r="G53" s="115">
        <v>7364</v>
      </c>
      <c r="H53" s="116">
        <v>0</v>
      </c>
      <c r="I53" s="117">
        <v>0.69026288117770762</v>
      </c>
      <c r="J53" s="115">
        <v>7364</v>
      </c>
      <c r="K53" s="118">
        <v>184100</v>
      </c>
      <c r="L53" s="95">
        <f t="shared" si="0"/>
        <v>1212.5249999999999</v>
      </c>
      <c r="M53" s="95">
        <f t="shared" si="1"/>
        <v>24987.525000000001</v>
      </c>
      <c r="N53" s="95">
        <f t="shared" si="2"/>
        <v>17247.960999999999</v>
      </c>
      <c r="O53" s="95">
        <f t="shared" si="3"/>
        <v>7739.5640000000021</v>
      </c>
    </row>
    <row r="54" spans="1:15" ht="28.5" customHeight="1" x14ac:dyDescent="0.25">
      <c r="A54" s="88">
        <v>52</v>
      </c>
      <c r="B54" s="89" t="s">
        <v>60</v>
      </c>
      <c r="C54" s="90" t="s">
        <v>276</v>
      </c>
      <c r="D54" s="89" t="s">
        <v>248</v>
      </c>
      <c r="E54" s="91">
        <v>96</v>
      </c>
      <c r="F54" s="115">
        <v>11835</v>
      </c>
      <c r="G54" s="115">
        <v>6101</v>
      </c>
      <c r="H54" s="116">
        <v>0</v>
      </c>
      <c r="I54" s="117">
        <v>0.48449514152936202</v>
      </c>
      <c r="J54" s="115">
        <v>6101</v>
      </c>
      <c r="K54" s="118">
        <v>585696</v>
      </c>
      <c r="L54" s="95">
        <f t="shared" si="0"/>
        <v>603.58499999999992</v>
      </c>
      <c r="M54" s="95">
        <f t="shared" si="1"/>
        <v>12438.584999999999</v>
      </c>
      <c r="N54" s="95">
        <f t="shared" si="2"/>
        <v>6026.4339999999993</v>
      </c>
      <c r="O54" s="95">
        <f t="shared" si="3"/>
        <v>6412.1509999999998</v>
      </c>
    </row>
    <row r="55" spans="1:15" ht="28.5" customHeight="1" x14ac:dyDescent="0.25">
      <c r="A55" s="88">
        <v>53</v>
      </c>
      <c r="B55" s="89" t="s">
        <v>473</v>
      </c>
      <c r="C55" s="90" t="s">
        <v>474</v>
      </c>
      <c r="D55" s="89" t="s">
        <v>275</v>
      </c>
      <c r="E55" s="91">
        <v>0</v>
      </c>
      <c r="F55" s="115">
        <v>0</v>
      </c>
      <c r="G55" s="115">
        <v>0</v>
      </c>
      <c r="H55" s="116">
        <v>0</v>
      </c>
      <c r="I55" s="117">
        <v>0</v>
      </c>
      <c r="J55" s="115">
        <v>0</v>
      </c>
      <c r="K55" s="118">
        <v>0</v>
      </c>
      <c r="L55" s="95">
        <f t="shared" si="0"/>
        <v>0</v>
      </c>
      <c r="M55" s="95">
        <f t="shared" si="1"/>
        <v>0</v>
      </c>
      <c r="N55" s="95">
        <f t="shared" si="2"/>
        <v>0</v>
      </c>
      <c r="O55" s="95">
        <f t="shared" si="3"/>
        <v>0</v>
      </c>
    </row>
    <row r="56" spans="1:15" ht="28.5" customHeight="1" x14ac:dyDescent="0.25">
      <c r="A56" s="88">
        <v>54</v>
      </c>
      <c r="B56" s="89" t="s">
        <v>61</v>
      </c>
      <c r="C56" s="90" t="s">
        <v>277</v>
      </c>
      <c r="D56" s="89" t="s">
        <v>275</v>
      </c>
      <c r="E56" s="91">
        <v>96</v>
      </c>
      <c r="F56" s="115">
        <v>10730</v>
      </c>
      <c r="G56" s="115">
        <v>5099</v>
      </c>
      <c r="H56" s="116">
        <v>0</v>
      </c>
      <c r="I56" s="117">
        <v>0.52479030754892819</v>
      </c>
      <c r="J56" s="115">
        <v>5099</v>
      </c>
      <c r="K56" s="118">
        <v>489504</v>
      </c>
      <c r="L56" s="95">
        <f t="shared" si="0"/>
        <v>547.23</v>
      </c>
      <c r="M56" s="95">
        <f t="shared" si="1"/>
        <v>11277.23</v>
      </c>
      <c r="N56" s="95">
        <f t="shared" si="2"/>
        <v>5918.1809999999996</v>
      </c>
      <c r="O56" s="95">
        <f t="shared" si="3"/>
        <v>5359.049</v>
      </c>
    </row>
    <row r="57" spans="1:15" ht="28.5" customHeight="1" x14ac:dyDescent="0.25">
      <c r="A57" s="88">
        <v>55</v>
      </c>
      <c r="B57" s="89" t="s">
        <v>475</v>
      </c>
      <c r="C57" s="90" t="s">
        <v>476</v>
      </c>
      <c r="D57" s="89" t="s">
        <v>477</v>
      </c>
      <c r="E57" s="91">
        <v>0</v>
      </c>
      <c r="F57" s="115">
        <v>0</v>
      </c>
      <c r="G57" s="115">
        <v>0</v>
      </c>
      <c r="H57" s="116">
        <v>0</v>
      </c>
      <c r="I57" s="117">
        <v>0</v>
      </c>
      <c r="J57" s="115">
        <v>0</v>
      </c>
      <c r="K57" s="118">
        <v>0</v>
      </c>
      <c r="L57" s="95">
        <f t="shared" si="0"/>
        <v>0</v>
      </c>
      <c r="M57" s="95">
        <f t="shared" si="1"/>
        <v>0</v>
      </c>
      <c r="N57" s="95">
        <f t="shared" si="2"/>
        <v>0</v>
      </c>
      <c r="O57" s="95">
        <f t="shared" si="3"/>
        <v>0</v>
      </c>
    </row>
    <row r="58" spans="1:15" ht="28.5" customHeight="1" x14ac:dyDescent="0.25">
      <c r="A58" s="88">
        <v>56</v>
      </c>
      <c r="B58" s="89" t="s">
        <v>478</v>
      </c>
      <c r="C58" s="90" t="s">
        <v>278</v>
      </c>
      <c r="D58" s="89" t="s">
        <v>479</v>
      </c>
      <c r="E58" s="91">
        <v>0</v>
      </c>
      <c r="F58" s="115">
        <v>0</v>
      </c>
      <c r="G58" s="115">
        <v>0</v>
      </c>
      <c r="H58" s="116">
        <v>0</v>
      </c>
      <c r="I58" s="117">
        <v>0</v>
      </c>
      <c r="J58" s="115">
        <v>0</v>
      </c>
      <c r="K58" s="118">
        <v>0</v>
      </c>
      <c r="L58" s="95">
        <f t="shared" si="0"/>
        <v>0</v>
      </c>
      <c r="M58" s="95">
        <f t="shared" si="1"/>
        <v>0</v>
      </c>
      <c r="N58" s="95">
        <f t="shared" si="2"/>
        <v>0</v>
      </c>
      <c r="O58" s="95">
        <f t="shared" si="3"/>
        <v>0</v>
      </c>
    </row>
    <row r="59" spans="1:15" ht="28.5" customHeight="1" x14ac:dyDescent="0.25">
      <c r="A59" s="88">
        <v>57</v>
      </c>
      <c r="B59" s="89" t="s">
        <v>62</v>
      </c>
      <c r="C59" s="90" t="s">
        <v>278</v>
      </c>
      <c r="D59" s="89" t="s">
        <v>248</v>
      </c>
      <c r="E59" s="91">
        <v>25</v>
      </c>
      <c r="F59" s="115">
        <v>29035</v>
      </c>
      <c r="G59" s="115">
        <v>12201</v>
      </c>
      <c r="H59" s="116">
        <v>0</v>
      </c>
      <c r="I59" s="117">
        <v>0.57978302049250896</v>
      </c>
      <c r="J59" s="115">
        <v>12201</v>
      </c>
      <c r="K59" s="118">
        <v>305025</v>
      </c>
      <c r="L59" s="95">
        <f t="shared" si="0"/>
        <v>1480.7849999999999</v>
      </c>
      <c r="M59" s="95">
        <f t="shared" si="1"/>
        <v>30515.785</v>
      </c>
      <c r="N59" s="95">
        <f t="shared" si="2"/>
        <v>17692.533999999996</v>
      </c>
      <c r="O59" s="95">
        <f t="shared" si="3"/>
        <v>12823.251000000004</v>
      </c>
    </row>
    <row r="60" spans="1:15" ht="28.5" customHeight="1" x14ac:dyDescent="0.25">
      <c r="A60" s="88">
        <v>58</v>
      </c>
      <c r="B60" s="89" t="s">
        <v>480</v>
      </c>
      <c r="C60" s="90" t="s">
        <v>481</v>
      </c>
      <c r="D60" s="89" t="s">
        <v>482</v>
      </c>
      <c r="E60" s="91">
        <v>0</v>
      </c>
      <c r="F60" s="115">
        <v>0</v>
      </c>
      <c r="G60" s="115">
        <v>0</v>
      </c>
      <c r="H60" s="116">
        <v>0</v>
      </c>
      <c r="I60" s="117">
        <v>0</v>
      </c>
      <c r="J60" s="115">
        <v>0</v>
      </c>
      <c r="K60" s="118">
        <v>0</v>
      </c>
      <c r="L60" s="95">
        <f t="shared" si="0"/>
        <v>0</v>
      </c>
      <c r="M60" s="95">
        <f t="shared" si="1"/>
        <v>0</v>
      </c>
      <c r="N60" s="95">
        <f t="shared" si="2"/>
        <v>0</v>
      </c>
      <c r="O60" s="95">
        <f t="shared" si="3"/>
        <v>0</v>
      </c>
    </row>
    <row r="61" spans="1:15" ht="28.5" customHeight="1" x14ac:dyDescent="0.25">
      <c r="A61" s="88">
        <v>59</v>
      </c>
      <c r="B61" s="89" t="s">
        <v>126</v>
      </c>
      <c r="C61" s="90" t="s">
        <v>279</v>
      </c>
      <c r="D61" s="89" t="s">
        <v>280</v>
      </c>
      <c r="E61" s="91">
        <v>4</v>
      </c>
      <c r="F61" s="115">
        <v>14728</v>
      </c>
      <c r="G61" s="115">
        <v>5260</v>
      </c>
      <c r="H61" s="116">
        <v>0</v>
      </c>
      <c r="I61" s="117">
        <v>0.64285714285714279</v>
      </c>
      <c r="J61" s="115">
        <v>5260</v>
      </c>
      <c r="K61" s="118">
        <v>21040</v>
      </c>
      <c r="L61" s="95">
        <f t="shared" si="0"/>
        <v>751.12799999999993</v>
      </c>
      <c r="M61" s="95">
        <f t="shared" si="1"/>
        <v>15479.128000000001</v>
      </c>
      <c r="N61" s="95">
        <f t="shared" si="2"/>
        <v>9950.8679999999986</v>
      </c>
      <c r="O61" s="95">
        <f t="shared" si="3"/>
        <v>5528.260000000002</v>
      </c>
    </row>
    <row r="62" spans="1:15" ht="28.5" customHeight="1" x14ac:dyDescent="0.25">
      <c r="A62" s="88">
        <v>60</v>
      </c>
      <c r="B62" s="89" t="s">
        <v>483</v>
      </c>
      <c r="C62" s="90" t="s">
        <v>484</v>
      </c>
      <c r="D62" s="89" t="s">
        <v>485</v>
      </c>
      <c r="E62" s="91">
        <v>0</v>
      </c>
      <c r="F62" s="115">
        <v>0</v>
      </c>
      <c r="G62" s="115">
        <v>0</v>
      </c>
      <c r="H62" s="116">
        <v>0</v>
      </c>
      <c r="I62" s="117">
        <v>0</v>
      </c>
      <c r="J62" s="115">
        <v>0</v>
      </c>
      <c r="K62" s="118">
        <v>0</v>
      </c>
      <c r="L62" s="95">
        <f t="shared" si="0"/>
        <v>0</v>
      </c>
      <c r="M62" s="95">
        <f t="shared" si="1"/>
        <v>0</v>
      </c>
      <c r="N62" s="95">
        <f t="shared" si="2"/>
        <v>0</v>
      </c>
      <c r="O62" s="95">
        <f t="shared" si="3"/>
        <v>0</v>
      </c>
    </row>
    <row r="63" spans="1:15" ht="28.5" customHeight="1" x14ac:dyDescent="0.25">
      <c r="A63" s="88">
        <v>61</v>
      </c>
      <c r="B63" s="89" t="s">
        <v>486</v>
      </c>
      <c r="C63" s="90" t="s">
        <v>487</v>
      </c>
      <c r="D63" s="89" t="s">
        <v>488</v>
      </c>
      <c r="E63" s="91">
        <v>0</v>
      </c>
      <c r="F63" s="115">
        <v>0</v>
      </c>
      <c r="G63" s="115">
        <v>0</v>
      </c>
      <c r="H63" s="116">
        <v>0</v>
      </c>
      <c r="I63" s="117">
        <v>0</v>
      </c>
      <c r="J63" s="115">
        <v>0</v>
      </c>
      <c r="K63" s="118">
        <v>0</v>
      </c>
      <c r="L63" s="95">
        <f t="shared" si="0"/>
        <v>0</v>
      </c>
      <c r="M63" s="95">
        <f t="shared" si="1"/>
        <v>0</v>
      </c>
      <c r="N63" s="95">
        <f t="shared" si="2"/>
        <v>0</v>
      </c>
      <c r="O63" s="95">
        <f t="shared" si="3"/>
        <v>0</v>
      </c>
    </row>
    <row r="64" spans="1:15" ht="28.5" customHeight="1" x14ac:dyDescent="0.25">
      <c r="A64" s="88">
        <v>62</v>
      </c>
      <c r="B64" s="89" t="s">
        <v>63</v>
      </c>
      <c r="C64" s="90" t="s">
        <v>281</v>
      </c>
      <c r="D64" s="89" t="s">
        <v>267</v>
      </c>
      <c r="E64" s="91">
        <v>25</v>
      </c>
      <c r="F64" s="115">
        <v>10678</v>
      </c>
      <c r="G64" s="115">
        <v>4917</v>
      </c>
      <c r="H64" s="116">
        <v>0</v>
      </c>
      <c r="I64" s="117">
        <v>0.53952050945870011</v>
      </c>
      <c r="J64" s="115">
        <v>4917</v>
      </c>
      <c r="K64" s="118">
        <v>122925</v>
      </c>
      <c r="L64" s="95">
        <f t="shared" si="0"/>
        <v>544.57799999999997</v>
      </c>
      <c r="M64" s="95">
        <f t="shared" si="1"/>
        <v>11222.578</v>
      </c>
      <c r="N64" s="95">
        <f t="shared" si="2"/>
        <v>6054.8109999999997</v>
      </c>
      <c r="O64" s="95">
        <f t="shared" si="3"/>
        <v>5167.7669999999998</v>
      </c>
    </row>
    <row r="65" spans="1:15" ht="28.5" customHeight="1" x14ac:dyDescent="0.25">
      <c r="A65" s="88">
        <v>63</v>
      </c>
      <c r="B65" s="89" t="s">
        <v>64</v>
      </c>
      <c r="C65" s="100" t="s">
        <v>282</v>
      </c>
      <c r="D65" s="89" t="s">
        <v>283</v>
      </c>
      <c r="E65" s="91">
        <v>25</v>
      </c>
      <c r="F65" s="115">
        <v>12098</v>
      </c>
      <c r="G65" s="115">
        <v>7890</v>
      </c>
      <c r="H65" s="116">
        <v>0</v>
      </c>
      <c r="I65" s="117">
        <v>0.34782608695652173</v>
      </c>
      <c r="J65" s="115">
        <v>7890</v>
      </c>
      <c r="K65" s="118">
        <v>197250</v>
      </c>
      <c r="L65" s="95">
        <f t="shared" si="0"/>
        <v>616.99799999999993</v>
      </c>
      <c r="M65" s="95">
        <f t="shared" si="1"/>
        <v>12714.998</v>
      </c>
      <c r="N65" s="95">
        <f t="shared" si="2"/>
        <v>4422.6080000000002</v>
      </c>
      <c r="O65" s="95">
        <f t="shared" si="3"/>
        <v>8292.39</v>
      </c>
    </row>
    <row r="66" spans="1:15" ht="28.5" customHeight="1" x14ac:dyDescent="0.25">
      <c r="A66" s="88">
        <v>64</v>
      </c>
      <c r="B66" s="89" t="s">
        <v>65</v>
      </c>
      <c r="C66" s="100" t="s">
        <v>284</v>
      </c>
      <c r="D66" s="89" t="s">
        <v>285</v>
      </c>
      <c r="E66" s="91">
        <v>25</v>
      </c>
      <c r="F66" s="115">
        <v>21566</v>
      </c>
      <c r="G66" s="115">
        <v>13150</v>
      </c>
      <c r="H66" s="116">
        <v>0</v>
      </c>
      <c r="I66" s="117">
        <v>0.3902439024390244</v>
      </c>
      <c r="J66" s="115">
        <v>13150</v>
      </c>
      <c r="K66" s="118">
        <v>328750</v>
      </c>
      <c r="L66" s="95">
        <f t="shared" si="0"/>
        <v>1099.866</v>
      </c>
      <c r="M66" s="95">
        <f t="shared" si="1"/>
        <v>22665.866000000002</v>
      </c>
      <c r="N66" s="95">
        <f t="shared" si="2"/>
        <v>8845.2160000000003</v>
      </c>
      <c r="O66" s="95">
        <f t="shared" si="3"/>
        <v>13820.650000000001</v>
      </c>
    </row>
    <row r="67" spans="1:15" ht="28.5" customHeight="1" x14ac:dyDescent="0.25">
      <c r="A67" s="88">
        <v>65</v>
      </c>
      <c r="B67" s="89" t="s">
        <v>66</v>
      </c>
      <c r="C67" s="100" t="s">
        <v>286</v>
      </c>
      <c r="D67" s="89" t="s">
        <v>285</v>
      </c>
      <c r="E67" s="91">
        <v>25</v>
      </c>
      <c r="F67" s="115">
        <v>22513</v>
      </c>
      <c r="G67" s="115">
        <v>13150</v>
      </c>
      <c r="H67" s="116">
        <v>0</v>
      </c>
      <c r="I67" s="117">
        <v>0.41589303957713319</v>
      </c>
      <c r="J67" s="115">
        <v>13150</v>
      </c>
      <c r="K67" s="118">
        <v>328750</v>
      </c>
      <c r="L67" s="95">
        <f t="shared" ref="L67:L130" si="4">F67*$P$1</f>
        <v>1148.163</v>
      </c>
      <c r="M67" s="95">
        <f t="shared" ref="M67:M130" si="5">L67+F67</f>
        <v>23661.163</v>
      </c>
      <c r="N67" s="95">
        <f t="shared" ref="N67:N130" si="6">M67*I67</f>
        <v>9840.512999999999</v>
      </c>
      <c r="O67" s="95">
        <f t="shared" ref="O67:O130" si="7">M67-N67</f>
        <v>13820.650000000001</v>
      </c>
    </row>
    <row r="68" spans="1:15" ht="28.5" customHeight="1" x14ac:dyDescent="0.25">
      <c r="A68" s="88">
        <v>66</v>
      </c>
      <c r="B68" s="89" t="s">
        <v>67</v>
      </c>
      <c r="C68" s="90" t="s">
        <v>287</v>
      </c>
      <c r="D68" s="89" t="s">
        <v>288</v>
      </c>
      <c r="E68" s="91">
        <v>25</v>
      </c>
      <c r="F68" s="115">
        <v>4418</v>
      </c>
      <c r="G68" s="115">
        <v>2747</v>
      </c>
      <c r="H68" s="116">
        <v>0</v>
      </c>
      <c r="I68" s="117">
        <v>0.3782254413761883</v>
      </c>
      <c r="J68" s="115">
        <v>2747</v>
      </c>
      <c r="K68" s="118">
        <v>68675</v>
      </c>
      <c r="L68" s="95">
        <f t="shared" si="4"/>
        <v>225.31799999999998</v>
      </c>
      <c r="M68" s="95">
        <f t="shared" si="5"/>
        <v>4643.3180000000002</v>
      </c>
      <c r="N68" s="95">
        <f t="shared" si="6"/>
        <v>1756.221</v>
      </c>
      <c r="O68" s="95">
        <f t="shared" si="7"/>
        <v>2887.0970000000002</v>
      </c>
    </row>
    <row r="69" spans="1:15" ht="28.5" customHeight="1" x14ac:dyDescent="0.25">
      <c r="A69" s="88">
        <v>67</v>
      </c>
      <c r="B69" s="89" t="s">
        <v>489</v>
      </c>
      <c r="C69" s="90" t="s">
        <v>490</v>
      </c>
      <c r="D69" s="89" t="s">
        <v>288</v>
      </c>
      <c r="E69" s="91">
        <v>0</v>
      </c>
      <c r="F69" s="115">
        <v>0</v>
      </c>
      <c r="G69" s="115">
        <v>0</v>
      </c>
      <c r="H69" s="116">
        <v>0</v>
      </c>
      <c r="I69" s="117">
        <v>0</v>
      </c>
      <c r="J69" s="115">
        <v>0</v>
      </c>
      <c r="K69" s="118">
        <v>0</v>
      </c>
      <c r="L69" s="95">
        <f t="shared" si="4"/>
        <v>0</v>
      </c>
      <c r="M69" s="95">
        <f t="shared" si="5"/>
        <v>0</v>
      </c>
      <c r="N69" s="95">
        <f t="shared" si="6"/>
        <v>0</v>
      </c>
      <c r="O69" s="95">
        <f t="shared" si="7"/>
        <v>0</v>
      </c>
    </row>
    <row r="70" spans="1:15" ht="28.5" customHeight="1" x14ac:dyDescent="0.25">
      <c r="A70" s="88">
        <v>68</v>
      </c>
      <c r="B70" s="89" t="s">
        <v>491</v>
      </c>
      <c r="C70" s="90" t="s">
        <v>492</v>
      </c>
      <c r="D70" s="89" t="s">
        <v>288</v>
      </c>
      <c r="E70" s="91">
        <v>0</v>
      </c>
      <c r="F70" s="115">
        <v>0</v>
      </c>
      <c r="G70" s="115">
        <v>0</v>
      </c>
      <c r="H70" s="116">
        <v>0</v>
      </c>
      <c r="I70" s="117">
        <v>0</v>
      </c>
      <c r="J70" s="115">
        <v>0</v>
      </c>
      <c r="K70" s="118">
        <v>0</v>
      </c>
      <c r="L70" s="95">
        <f t="shared" si="4"/>
        <v>0</v>
      </c>
      <c r="M70" s="95">
        <f t="shared" si="5"/>
        <v>0</v>
      </c>
      <c r="N70" s="95">
        <f t="shared" si="6"/>
        <v>0</v>
      </c>
      <c r="O70" s="95">
        <f t="shared" si="7"/>
        <v>0</v>
      </c>
    </row>
    <row r="71" spans="1:15" ht="28.5" customHeight="1" x14ac:dyDescent="0.25">
      <c r="A71" s="88">
        <v>69</v>
      </c>
      <c r="B71" s="89" t="s">
        <v>493</v>
      </c>
      <c r="C71" s="90" t="s">
        <v>494</v>
      </c>
      <c r="D71" s="89" t="s">
        <v>288</v>
      </c>
      <c r="E71" s="91">
        <v>0</v>
      </c>
      <c r="F71" s="115">
        <v>0</v>
      </c>
      <c r="G71" s="115">
        <v>0</v>
      </c>
      <c r="H71" s="116">
        <v>0</v>
      </c>
      <c r="I71" s="117">
        <v>0</v>
      </c>
      <c r="J71" s="115">
        <v>0</v>
      </c>
      <c r="K71" s="118">
        <v>0</v>
      </c>
      <c r="L71" s="95">
        <f t="shared" si="4"/>
        <v>0</v>
      </c>
      <c r="M71" s="95">
        <f t="shared" si="5"/>
        <v>0</v>
      </c>
      <c r="N71" s="95">
        <f t="shared" si="6"/>
        <v>0</v>
      </c>
      <c r="O71" s="95">
        <f t="shared" si="7"/>
        <v>0</v>
      </c>
    </row>
    <row r="72" spans="1:15" ht="28.5" customHeight="1" x14ac:dyDescent="0.25">
      <c r="A72" s="96">
        <v>70</v>
      </c>
      <c r="B72" s="97" t="s">
        <v>495</v>
      </c>
      <c r="C72" s="98" t="s">
        <v>496</v>
      </c>
      <c r="D72" s="97" t="s">
        <v>288</v>
      </c>
      <c r="E72" s="99">
        <v>0</v>
      </c>
      <c r="F72" s="119">
        <v>0</v>
      </c>
      <c r="G72" s="119">
        <v>0</v>
      </c>
      <c r="H72" s="120">
        <v>0</v>
      </c>
      <c r="I72" s="117">
        <v>0</v>
      </c>
      <c r="J72" s="119">
        <v>0</v>
      </c>
      <c r="K72" s="121">
        <v>0</v>
      </c>
      <c r="L72" s="95">
        <f t="shared" si="4"/>
        <v>0</v>
      </c>
      <c r="M72" s="95">
        <f t="shared" si="5"/>
        <v>0</v>
      </c>
      <c r="N72" s="95">
        <f t="shared" si="6"/>
        <v>0</v>
      </c>
      <c r="O72" s="95">
        <f t="shared" si="7"/>
        <v>0</v>
      </c>
    </row>
    <row r="73" spans="1:15" ht="28.5" customHeight="1" x14ac:dyDescent="0.25">
      <c r="A73" s="88">
        <v>71</v>
      </c>
      <c r="B73" s="89" t="s">
        <v>68</v>
      </c>
      <c r="C73" s="90" t="s">
        <v>289</v>
      </c>
      <c r="D73" s="89" t="s">
        <v>288</v>
      </c>
      <c r="E73" s="91">
        <v>25</v>
      </c>
      <c r="F73" s="115">
        <v>8416</v>
      </c>
      <c r="G73" s="115">
        <v>4944</v>
      </c>
      <c r="H73" s="116">
        <v>0</v>
      </c>
      <c r="I73" s="117">
        <v>0.4125475285171103</v>
      </c>
      <c r="J73" s="115">
        <v>4944</v>
      </c>
      <c r="K73" s="118">
        <v>123600</v>
      </c>
      <c r="L73" s="95">
        <f t="shared" si="4"/>
        <v>429.21599999999995</v>
      </c>
      <c r="M73" s="95">
        <f t="shared" si="5"/>
        <v>8845.2160000000003</v>
      </c>
      <c r="N73" s="95">
        <f t="shared" si="6"/>
        <v>3649.0720000000006</v>
      </c>
      <c r="O73" s="95">
        <f t="shared" si="7"/>
        <v>5196.1440000000002</v>
      </c>
    </row>
    <row r="74" spans="1:15" ht="28.5" customHeight="1" x14ac:dyDescent="0.25">
      <c r="A74" s="88">
        <v>72</v>
      </c>
      <c r="B74" s="89" t="s">
        <v>69</v>
      </c>
      <c r="C74" s="90" t="s">
        <v>290</v>
      </c>
      <c r="D74" s="89" t="s">
        <v>288</v>
      </c>
      <c r="E74" s="91">
        <v>25</v>
      </c>
      <c r="F74" s="115">
        <v>8311</v>
      </c>
      <c r="G74" s="115">
        <v>4944</v>
      </c>
      <c r="H74" s="116">
        <v>0</v>
      </c>
      <c r="I74" s="117">
        <v>0.40512573697509324</v>
      </c>
      <c r="J74" s="115">
        <v>4944</v>
      </c>
      <c r="K74" s="118">
        <v>123600</v>
      </c>
      <c r="L74" s="95">
        <f t="shared" si="4"/>
        <v>423.86099999999999</v>
      </c>
      <c r="M74" s="95">
        <f t="shared" si="5"/>
        <v>8734.8610000000008</v>
      </c>
      <c r="N74" s="95">
        <f t="shared" si="6"/>
        <v>3538.7170000000001</v>
      </c>
      <c r="O74" s="95">
        <f t="shared" si="7"/>
        <v>5196.1440000000002</v>
      </c>
    </row>
    <row r="75" spans="1:15" ht="28.5" customHeight="1" x14ac:dyDescent="0.25">
      <c r="A75" s="88">
        <v>73</v>
      </c>
      <c r="B75" s="89" t="s">
        <v>127</v>
      </c>
      <c r="C75" s="90" t="s">
        <v>291</v>
      </c>
      <c r="D75" s="89" t="s">
        <v>288</v>
      </c>
      <c r="E75" s="91">
        <v>25</v>
      </c>
      <c r="F75" s="115">
        <v>22723</v>
      </c>
      <c r="G75" s="115">
        <v>4734</v>
      </c>
      <c r="H75" s="116">
        <v>0</v>
      </c>
      <c r="I75" s="117">
        <v>0.7916648329886018</v>
      </c>
      <c r="J75" s="115">
        <v>4734</v>
      </c>
      <c r="K75" s="118">
        <v>118350</v>
      </c>
      <c r="L75" s="95">
        <f t="shared" si="4"/>
        <v>1158.8729999999998</v>
      </c>
      <c r="M75" s="95">
        <f t="shared" si="5"/>
        <v>23881.873</v>
      </c>
      <c r="N75" s="95">
        <f t="shared" si="6"/>
        <v>18906.438999999998</v>
      </c>
      <c r="O75" s="95">
        <f t="shared" si="7"/>
        <v>4975.4340000000011</v>
      </c>
    </row>
    <row r="76" spans="1:15" ht="28.5" customHeight="1" x14ac:dyDescent="0.25">
      <c r="A76" s="88">
        <v>74</v>
      </c>
      <c r="B76" s="89" t="s">
        <v>70</v>
      </c>
      <c r="C76" s="90" t="s">
        <v>292</v>
      </c>
      <c r="D76" s="89" t="s">
        <v>293</v>
      </c>
      <c r="E76" s="91">
        <v>25</v>
      </c>
      <c r="F76" s="115">
        <v>7311</v>
      </c>
      <c r="G76" s="115">
        <v>3103</v>
      </c>
      <c r="H76" s="116">
        <v>0</v>
      </c>
      <c r="I76" s="117">
        <v>0.57557105731090141</v>
      </c>
      <c r="J76" s="115">
        <v>3103</v>
      </c>
      <c r="K76" s="118">
        <v>77575</v>
      </c>
      <c r="L76" s="95">
        <f t="shared" si="4"/>
        <v>372.86099999999999</v>
      </c>
      <c r="M76" s="95">
        <f t="shared" si="5"/>
        <v>7683.8609999999999</v>
      </c>
      <c r="N76" s="95">
        <f t="shared" si="6"/>
        <v>4422.6080000000002</v>
      </c>
      <c r="O76" s="95">
        <f t="shared" si="7"/>
        <v>3261.2529999999997</v>
      </c>
    </row>
    <row r="77" spans="1:15" ht="28.5" customHeight="1" x14ac:dyDescent="0.25">
      <c r="A77" s="88">
        <v>75</v>
      </c>
      <c r="B77" s="89" t="s">
        <v>497</v>
      </c>
      <c r="C77" s="90" t="s">
        <v>292</v>
      </c>
      <c r="D77" s="89" t="s">
        <v>288</v>
      </c>
      <c r="E77" s="91">
        <v>0</v>
      </c>
      <c r="F77" s="115">
        <v>0</v>
      </c>
      <c r="G77" s="115">
        <v>0</v>
      </c>
      <c r="H77" s="116">
        <v>0</v>
      </c>
      <c r="I77" s="117">
        <v>0</v>
      </c>
      <c r="J77" s="115">
        <v>0</v>
      </c>
      <c r="K77" s="118">
        <v>0</v>
      </c>
      <c r="L77" s="95">
        <f t="shared" si="4"/>
        <v>0</v>
      </c>
      <c r="M77" s="95">
        <f t="shared" si="5"/>
        <v>0</v>
      </c>
      <c r="N77" s="95">
        <f t="shared" si="6"/>
        <v>0</v>
      </c>
      <c r="O77" s="95">
        <f t="shared" si="7"/>
        <v>0</v>
      </c>
    </row>
    <row r="78" spans="1:15" ht="28.5" customHeight="1" x14ac:dyDescent="0.25">
      <c r="A78" s="88">
        <v>76</v>
      </c>
      <c r="B78" s="89" t="s">
        <v>498</v>
      </c>
      <c r="C78" s="90" t="s">
        <v>499</v>
      </c>
      <c r="D78" s="89" t="s">
        <v>500</v>
      </c>
      <c r="E78" s="91">
        <v>0</v>
      </c>
      <c r="F78" s="115">
        <v>0</v>
      </c>
      <c r="G78" s="115">
        <v>0</v>
      </c>
      <c r="H78" s="116">
        <v>0</v>
      </c>
      <c r="I78" s="117">
        <v>0</v>
      </c>
      <c r="J78" s="115">
        <v>0</v>
      </c>
      <c r="K78" s="118">
        <v>0</v>
      </c>
      <c r="L78" s="95">
        <f t="shared" si="4"/>
        <v>0</v>
      </c>
      <c r="M78" s="95">
        <f t="shared" si="5"/>
        <v>0</v>
      </c>
      <c r="N78" s="95">
        <f t="shared" si="6"/>
        <v>0</v>
      </c>
      <c r="O78" s="95">
        <f t="shared" si="7"/>
        <v>0</v>
      </c>
    </row>
    <row r="79" spans="1:15" ht="28.5" customHeight="1" x14ac:dyDescent="0.25">
      <c r="A79" s="88">
        <v>77</v>
      </c>
      <c r="B79" s="89" t="s">
        <v>501</v>
      </c>
      <c r="C79" s="90" t="s">
        <v>499</v>
      </c>
      <c r="D79" s="89" t="s">
        <v>288</v>
      </c>
      <c r="E79" s="91">
        <v>0</v>
      </c>
      <c r="F79" s="115">
        <v>0</v>
      </c>
      <c r="G79" s="115">
        <v>0</v>
      </c>
      <c r="H79" s="116">
        <v>0</v>
      </c>
      <c r="I79" s="117">
        <v>0</v>
      </c>
      <c r="J79" s="115">
        <v>0</v>
      </c>
      <c r="K79" s="118">
        <v>0</v>
      </c>
      <c r="L79" s="95">
        <f t="shared" si="4"/>
        <v>0</v>
      </c>
      <c r="M79" s="95">
        <f t="shared" si="5"/>
        <v>0</v>
      </c>
      <c r="N79" s="95">
        <f t="shared" si="6"/>
        <v>0</v>
      </c>
      <c r="O79" s="95">
        <f t="shared" si="7"/>
        <v>0</v>
      </c>
    </row>
    <row r="80" spans="1:15" ht="28.5" customHeight="1" x14ac:dyDescent="0.25">
      <c r="A80" s="88">
        <v>78</v>
      </c>
      <c r="B80" s="101" t="s">
        <v>502</v>
      </c>
      <c r="C80" s="90" t="s">
        <v>503</v>
      </c>
      <c r="D80" s="89" t="s">
        <v>504</v>
      </c>
      <c r="E80" s="91">
        <v>0</v>
      </c>
      <c r="F80" s="115">
        <v>0</v>
      </c>
      <c r="G80" s="115">
        <v>0</v>
      </c>
      <c r="H80" s="116">
        <v>0</v>
      </c>
      <c r="I80" s="117">
        <v>0</v>
      </c>
      <c r="J80" s="115">
        <v>0</v>
      </c>
      <c r="K80" s="118">
        <v>0</v>
      </c>
      <c r="L80" s="95">
        <f t="shared" si="4"/>
        <v>0</v>
      </c>
      <c r="M80" s="95">
        <f t="shared" si="5"/>
        <v>0</v>
      </c>
      <c r="N80" s="95">
        <f t="shared" si="6"/>
        <v>0</v>
      </c>
      <c r="O80" s="95">
        <f t="shared" si="7"/>
        <v>0</v>
      </c>
    </row>
    <row r="81" spans="1:15" ht="28.5" customHeight="1" x14ac:dyDescent="0.25">
      <c r="A81" s="88">
        <v>79</v>
      </c>
      <c r="B81" s="101" t="s">
        <v>71</v>
      </c>
      <c r="C81" s="90" t="s">
        <v>294</v>
      </c>
      <c r="D81" s="89" t="s">
        <v>288</v>
      </c>
      <c r="E81" s="91">
        <v>37</v>
      </c>
      <c r="F81" s="115">
        <v>989</v>
      </c>
      <c r="G81" s="115">
        <v>515</v>
      </c>
      <c r="H81" s="116">
        <v>0</v>
      </c>
      <c r="I81" s="117">
        <v>0.47927199191102121</v>
      </c>
      <c r="J81" s="115">
        <v>515</v>
      </c>
      <c r="K81" s="118">
        <v>19055</v>
      </c>
      <c r="L81" s="95">
        <f t="shared" si="4"/>
        <v>50.439</v>
      </c>
      <c r="M81" s="95">
        <f t="shared" si="5"/>
        <v>1039.4390000000001</v>
      </c>
      <c r="N81" s="95">
        <f t="shared" si="6"/>
        <v>498.17400000000004</v>
      </c>
      <c r="O81" s="95">
        <f t="shared" si="7"/>
        <v>541.2650000000001</v>
      </c>
    </row>
    <row r="82" spans="1:15" ht="28.5" customHeight="1" x14ac:dyDescent="0.25">
      <c r="A82" s="88">
        <v>80</v>
      </c>
      <c r="B82" s="89" t="s">
        <v>72</v>
      </c>
      <c r="C82" s="90" t="s">
        <v>295</v>
      </c>
      <c r="D82" s="89" t="s">
        <v>288</v>
      </c>
      <c r="E82" s="91">
        <v>37</v>
      </c>
      <c r="F82" s="115">
        <v>642</v>
      </c>
      <c r="G82" s="115">
        <v>412</v>
      </c>
      <c r="H82" s="116">
        <v>0</v>
      </c>
      <c r="I82" s="117">
        <v>0.35825545171339568</v>
      </c>
      <c r="J82" s="115">
        <v>412</v>
      </c>
      <c r="K82" s="118">
        <v>15244</v>
      </c>
      <c r="L82" s="95">
        <f t="shared" si="4"/>
        <v>32.741999999999997</v>
      </c>
      <c r="M82" s="95">
        <f t="shared" si="5"/>
        <v>674.74199999999996</v>
      </c>
      <c r="N82" s="95">
        <f t="shared" si="6"/>
        <v>241.73000000000002</v>
      </c>
      <c r="O82" s="95">
        <f t="shared" si="7"/>
        <v>433.01199999999994</v>
      </c>
    </row>
    <row r="83" spans="1:15" ht="28.5" customHeight="1" x14ac:dyDescent="0.25">
      <c r="A83" s="88">
        <v>81</v>
      </c>
      <c r="B83" s="89" t="s">
        <v>73</v>
      </c>
      <c r="C83" s="90" t="s">
        <v>296</v>
      </c>
      <c r="D83" s="89" t="s">
        <v>288</v>
      </c>
      <c r="E83" s="91">
        <v>37</v>
      </c>
      <c r="F83" s="115">
        <v>410</v>
      </c>
      <c r="G83" s="115">
        <v>201</v>
      </c>
      <c r="H83" s="116">
        <v>0</v>
      </c>
      <c r="I83" s="117">
        <v>0.50975609756097562</v>
      </c>
      <c r="J83" s="115">
        <v>201</v>
      </c>
      <c r="K83" s="118">
        <v>7437</v>
      </c>
      <c r="L83" s="95">
        <f t="shared" si="4"/>
        <v>20.91</v>
      </c>
      <c r="M83" s="95">
        <f t="shared" si="5"/>
        <v>430.91</v>
      </c>
      <c r="N83" s="95">
        <f t="shared" si="6"/>
        <v>219.65900000000002</v>
      </c>
      <c r="O83" s="95">
        <f t="shared" si="7"/>
        <v>211.251</v>
      </c>
    </row>
    <row r="84" spans="1:15" ht="28.5" customHeight="1" x14ac:dyDescent="0.25">
      <c r="A84" s="88">
        <v>82</v>
      </c>
      <c r="B84" s="89" t="s">
        <v>74</v>
      </c>
      <c r="C84" s="90" t="s">
        <v>297</v>
      </c>
      <c r="D84" s="89" t="s">
        <v>293</v>
      </c>
      <c r="E84" s="91">
        <v>37</v>
      </c>
      <c r="F84" s="115">
        <v>2072</v>
      </c>
      <c r="G84" s="115">
        <v>955</v>
      </c>
      <c r="H84" s="116">
        <v>0</v>
      </c>
      <c r="I84" s="117">
        <v>0.5390926640926641</v>
      </c>
      <c r="J84" s="115">
        <v>955</v>
      </c>
      <c r="K84" s="118">
        <v>35335</v>
      </c>
      <c r="L84" s="95">
        <f t="shared" si="4"/>
        <v>105.672</v>
      </c>
      <c r="M84" s="95">
        <f t="shared" si="5"/>
        <v>2177.672</v>
      </c>
      <c r="N84" s="95">
        <f t="shared" si="6"/>
        <v>1173.9670000000001</v>
      </c>
      <c r="O84" s="95">
        <f t="shared" si="7"/>
        <v>1003.7049999999999</v>
      </c>
    </row>
    <row r="85" spans="1:15" ht="28.5" customHeight="1" x14ac:dyDescent="0.25">
      <c r="A85" s="88">
        <v>83</v>
      </c>
      <c r="B85" s="89" t="s">
        <v>75</v>
      </c>
      <c r="C85" s="90" t="s">
        <v>298</v>
      </c>
      <c r="D85" s="89" t="s">
        <v>288</v>
      </c>
      <c r="E85" s="91">
        <v>37</v>
      </c>
      <c r="F85" s="115">
        <v>389</v>
      </c>
      <c r="G85" s="115">
        <v>320</v>
      </c>
      <c r="H85" s="116">
        <v>0</v>
      </c>
      <c r="I85" s="117">
        <v>0.17737789203084831</v>
      </c>
      <c r="J85" s="115">
        <v>320</v>
      </c>
      <c r="K85" s="118">
        <v>11840</v>
      </c>
      <c r="L85" s="95">
        <f t="shared" si="4"/>
        <v>19.838999999999999</v>
      </c>
      <c r="M85" s="95">
        <f t="shared" si="5"/>
        <v>408.839</v>
      </c>
      <c r="N85" s="95">
        <f t="shared" si="6"/>
        <v>72.518999999999991</v>
      </c>
      <c r="O85" s="95">
        <f t="shared" si="7"/>
        <v>336.32</v>
      </c>
    </row>
    <row r="86" spans="1:15" ht="28.5" customHeight="1" x14ac:dyDescent="0.25">
      <c r="A86" s="88">
        <v>84</v>
      </c>
      <c r="B86" s="122" t="s">
        <v>505</v>
      </c>
      <c r="C86" s="90" t="s">
        <v>506</v>
      </c>
      <c r="D86" s="89" t="s">
        <v>288</v>
      </c>
      <c r="E86" s="91">
        <v>0</v>
      </c>
      <c r="F86" s="115">
        <v>0</v>
      </c>
      <c r="G86" s="115">
        <v>0</v>
      </c>
      <c r="H86" s="116">
        <v>0</v>
      </c>
      <c r="I86" s="117">
        <v>0</v>
      </c>
      <c r="J86" s="115">
        <v>0</v>
      </c>
      <c r="K86" s="118">
        <v>0</v>
      </c>
      <c r="L86" s="95">
        <f t="shared" si="4"/>
        <v>0</v>
      </c>
      <c r="M86" s="95">
        <f t="shared" si="5"/>
        <v>0</v>
      </c>
      <c r="N86" s="95">
        <f t="shared" si="6"/>
        <v>0</v>
      </c>
      <c r="O86" s="95">
        <f t="shared" si="7"/>
        <v>0</v>
      </c>
    </row>
    <row r="87" spans="1:15" ht="28.5" customHeight="1" x14ac:dyDescent="0.25">
      <c r="A87" s="88">
        <v>85</v>
      </c>
      <c r="B87" s="89" t="s">
        <v>507</v>
      </c>
      <c r="C87" s="90" t="s">
        <v>508</v>
      </c>
      <c r="D87" s="89" t="s">
        <v>288</v>
      </c>
      <c r="E87" s="91">
        <v>0</v>
      </c>
      <c r="F87" s="115">
        <v>0</v>
      </c>
      <c r="G87" s="115">
        <v>0</v>
      </c>
      <c r="H87" s="116">
        <v>0</v>
      </c>
      <c r="I87" s="117">
        <v>0</v>
      </c>
      <c r="J87" s="115">
        <v>0</v>
      </c>
      <c r="K87" s="118">
        <v>0</v>
      </c>
      <c r="L87" s="95">
        <f t="shared" si="4"/>
        <v>0</v>
      </c>
      <c r="M87" s="95">
        <f t="shared" si="5"/>
        <v>0</v>
      </c>
      <c r="N87" s="95">
        <f t="shared" si="6"/>
        <v>0</v>
      </c>
      <c r="O87" s="95">
        <f t="shared" si="7"/>
        <v>0</v>
      </c>
    </row>
    <row r="88" spans="1:15" ht="28.5" customHeight="1" x14ac:dyDescent="0.25">
      <c r="A88" s="88">
        <v>86</v>
      </c>
      <c r="B88" s="89" t="s">
        <v>299</v>
      </c>
      <c r="C88" s="90" t="s">
        <v>300</v>
      </c>
      <c r="D88" s="89" t="s">
        <v>288</v>
      </c>
      <c r="E88" s="91">
        <v>20</v>
      </c>
      <c r="F88" s="115">
        <v>4050</v>
      </c>
      <c r="G88" s="115">
        <v>2657</v>
      </c>
      <c r="H88" s="116">
        <v>0</v>
      </c>
      <c r="I88" s="117">
        <v>0.3439506172839506</v>
      </c>
      <c r="J88" s="115">
        <v>2657</v>
      </c>
      <c r="K88" s="118">
        <v>53140</v>
      </c>
      <c r="L88" s="95">
        <f t="shared" si="4"/>
        <v>206.54999999999998</v>
      </c>
      <c r="M88" s="95">
        <f t="shared" si="5"/>
        <v>4256.55</v>
      </c>
      <c r="N88" s="95">
        <f t="shared" si="6"/>
        <v>1464.0429999999999</v>
      </c>
      <c r="O88" s="95">
        <f t="shared" si="7"/>
        <v>2792.5070000000005</v>
      </c>
    </row>
    <row r="89" spans="1:15" ht="28.5" customHeight="1" x14ac:dyDescent="0.25">
      <c r="A89" s="96">
        <v>87</v>
      </c>
      <c r="B89" s="97" t="s">
        <v>301</v>
      </c>
      <c r="C89" s="98" t="s">
        <v>302</v>
      </c>
      <c r="D89" s="97" t="s">
        <v>288</v>
      </c>
      <c r="E89" s="99">
        <v>25</v>
      </c>
      <c r="F89" s="119">
        <v>4050</v>
      </c>
      <c r="G89" s="119">
        <v>2614</v>
      </c>
      <c r="H89" s="120">
        <v>1</v>
      </c>
      <c r="I89" s="117">
        <v>1</v>
      </c>
      <c r="J89" s="119">
        <v>0</v>
      </c>
      <c r="K89" s="121">
        <v>0</v>
      </c>
      <c r="L89" s="95">
        <f t="shared" si="4"/>
        <v>206.54999999999998</v>
      </c>
      <c r="M89" s="95">
        <f t="shared" si="5"/>
        <v>4256.55</v>
      </c>
      <c r="N89" s="95">
        <f t="shared" si="6"/>
        <v>4256.55</v>
      </c>
      <c r="O89" s="95">
        <f t="shared" si="7"/>
        <v>0</v>
      </c>
    </row>
    <row r="90" spans="1:15" ht="28.5" customHeight="1" x14ac:dyDescent="0.25">
      <c r="A90" s="88">
        <v>88</v>
      </c>
      <c r="B90" s="89" t="s">
        <v>76</v>
      </c>
      <c r="C90" s="90" t="s">
        <v>303</v>
      </c>
      <c r="D90" s="89" t="s">
        <v>288</v>
      </c>
      <c r="E90" s="91">
        <v>67</v>
      </c>
      <c r="F90" s="115">
        <v>5029</v>
      </c>
      <c r="G90" s="115">
        <v>2586</v>
      </c>
      <c r="H90" s="116">
        <v>0</v>
      </c>
      <c r="I90" s="117">
        <v>0.48578246172201234</v>
      </c>
      <c r="J90" s="115">
        <v>2586</v>
      </c>
      <c r="K90" s="118">
        <v>173262</v>
      </c>
      <c r="L90" s="95">
        <f t="shared" si="4"/>
        <v>256.47899999999998</v>
      </c>
      <c r="M90" s="95">
        <f t="shared" si="5"/>
        <v>5285.4790000000003</v>
      </c>
      <c r="N90" s="95">
        <f t="shared" si="6"/>
        <v>2567.5930000000003</v>
      </c>
      <c r="O90" s="95">
        <f t="shared" si="7"/>
        <v>2717.886</v>
      </c>
    </row>
    <row r="91" spans="1:15" ht="28.5" customHeight="1" x14ac:dyDescent="0.25">
      <c r="A91" s="88">
        <v>89</v>
      </c>
      <c r="B91" s="89" t="s">
        <v>128</v>
      </c>
      <c r="C91" s="90" t="s">
        <v>304</v>
      </c>
      <c r="D91" s="89" t="s">
        <v>288</v>
      </c>
      <c r="E91" s="91">
        <v>35</v>
      </c>
      <c r="F91" s="115">
        <v>5029</v>
      </c>
      <c r="G91" s="115">
        <v>2522</v>
      </c>
      <c r="H91" s="116">
        <v>0</v>
      </c>
      <c r="I91" s="117">
        <v>0.49850864983098031</v>
      </c>
      <c r="J91" s="115">
        <v>2522</v>
      </c>
      <c r="K91" s="118">
        <v>88270</v>
      </c>
      <c r="L91" s="95">
        <f t="shared" si="4"/>
        <v>256.47899999999998</v>
      </c>
      <c r="M91" s="95">
        <f t="shared" si="5"/>
        <v>5285.4790000000003</v>
      </c>
      <c r="N91" s="95">
        <f t="shared" si="6"/>
        <v>2634.857</v>
      </c>
      <c r="O91" s="95">
        <f t="shared" si="7"/>
        <v>2650.6220000000003</v>
      </c>
    </row>
    <row r="92" spans="1:15" ht="28.5" customHeight="1" x14ac:dyDescent="0.25">
      <c r="A92" s="88">
        <v>90</v>
      </c>
      <c r="B92" s="89" t="s">
        <v>509</v>
      </c>
      <c r="C92" s="90" t="s">
        <v>510</v>
      </c>
      <c r="D92" s="89" t="s">
        <v>288</v>
      </c>
      <c r="E92" s="91">
        <v>0</v>
      </c>
      <c r="F92" s="115">
        <v>0</v>
      </c>
      <c r="G92" s="115">
        <v>0</v>
      </c>
      <c r="H92" s="116">
        <v>0</v>
      </c>
      <c r="I92" s="117">
        <v>0</v>
      </c>
      <c r="J92" s="115">
        <v>0</v>
      </c>
      <c r="K92" s="118">
        <v>0</v>
      </c>
      <c r="L92" s="95">
        <f t="shared" si="4"/>
        <v>0</v>
      </c>
      <c r="M92" s="95">
        <f t="shared" si="5"/>
        <v>0</v>
      </c>
      <c r="N92" s="95">
        <f t="shared" si="6"/>
        <v>0</v>
      </c>
      <c r="O92" s="95">
        <f t="shared" si="7"/>
        <v>0</v>
      </c>
    </row>
    <row r="93" spans="1:15" ht="28.5" customHeight="1" x14ac:dyDescent="0.25">
      <c r="A93" s="88">
        <v>91</v>
      </c>
      <c r="B93" s="89" t="s">
        <v>77</v>
      </c>
      <c r="C93" s="90" t="s">
        <v>305</v>
      </c>
      <c r="D93" s="89" t="s">
        <v>288</v>
      </c>
      <c r="E93" s="91">
        <v>25</v>
      </c>
      <c r="F93" s="115">
        <v>8889</v>
      </c>
      <c r="G93" s="115">
        <v>4153</v>
      </c>
      <c r="H93" s="116">
        <v>0</v>
      </c>
      <c r="I93" s="117">
        <v>0.53279334008324897</v>
      </c>
      <c r="J93" s="115">
        <v>4153</v>
      </c>
      <c r="K93" s="118">
        <v>103825</v>
      </c>
      <c r="L93" s="95">
        <f t="shared" si="4"/>
        <v>453.339</v>
      </c>
      <c r="M93" s="95">
        <f t="shared" si="5"/>
        <v>9342.3389999999999</v>
      </c>
      <c r="N93" s="95">
        <f t="shared" si="6"/>
        <v>4977.5360000000001</v>
      </c>
      <c r="O93" s="95">
        <f t="shared" si="7"/>
        <v>4364.8029999999999</v>
      </c>
    </row>
    <row r="94" spans="1:15" ht="28.5" customHeight="1" x14ac:dyDescent="0.25">
      <c r="A94" s="88">
        <v>92</v>
      </c>
      <c r="B94" s="89" t="s">
        <v>129</v>
      </c>
      <c r="C94" s="90" t="s">
        <v>305</v>
      </c>
      <c r="D94" s="89" t="s">
        <v>288</v>
      </c>
      <c r="E94" s="91">
        <v>20</v>
      </c>
      <c r="F94" s="115">
        <v>3682</v>
      </c>
      <c r="G94" s="115">
        <v>2265</v>
      </c>
      <c r="H94" s="116">
        <v>0</v>
      </c>
      <c r="I94" s="117">
        <v>0.38484519282998375</v>
      </c>
      <c r="J94" s="115">
        <v>2265</v>
      </c>
      <c r="K94" s="118">
        <v>45300</v>
      </c>
      <c r="L94" s="95">
        <f t="shared" si="4"/>
        <v>187.78199999999998</v>
      </c>
      <c r="M94" s="95">
        <f t="shared" si="5"/>
        <v>3869.7820000000002</v>
      </c>
      <c r="N94" s="95">
        <f t="shared" si="6"/>
        <v>1489.2670000000003</v>
      </c>
      <c r="O94" s="95">
        <f t="shared" si="7"/>
        <v>2380.5149999999999</v>
      </c>
    </row>
    <row r="95" spans="1:15" ht="28.5" customHeight="1" x14ac:dyDescent="0.25">
      <c r="A95" s="88">
        <v>93</v>
      </c>
      <c r="B95" s="89" t="s">
        <v>511</v>
      </c>
      <c r="C95" s="90" t="s">
        <v>512</v>
      </c>
      <c r="D95" s="89" t="s">
        <v>288</v>
      </c>
      <c r="E95" s="91">
        <v>0</v>
      </c>
      <c r="F95" s="115">
        <v>0</v>
      </c>
      <c r="G95" s="115">
        <v>0</v>
      </c>
      <c r="H95" s="116">
        <v>0</v>
      </c>
      <c r="I95" s="117">
        <v>0</v>
      </c>
      <c r="J95" s="115">
        <v>0</v>
      </c>
      <c r="K95" s="118">
        <v>0</v>
      </c>
      <c r="L95" s="95">
        <f t="shared" si="4"/>
        <v>0</v>
      </c>
      <c r="M95" s="95">
        <f t="shared" si="5"/>
        <v>0</v>
      </c>
      <c r="N95" s="95">
        <f t="shared" si="6"/>
        <v>0</v>
      </c>
      <c r="O95" s="95">
        <f t="shared" si="7"/>
        <v>0</v>
      </c>
    </row>
    <row r="96" spans="1:15" ht="28.5" customHeight="1" x14ac:dyDescent="0.25">
      <c r="A96" s="88">
        <v>94</v>
      </c>
      <c r="B96" s="89" t="s">
        <v>78</v>
      </c>
      <c r="C96" s="90" t="s">
        <v>306</v>
      </c>
      <c r="D96" s="89" t="s">
        <v>288</v>
      </c>
      <c r="E96" s="91">
        <v>41</v>
      </c>
      <c r="F96" s="115">
        <v>15675</v>
      </c>
      <c r="G96" s="115">
        <v>3156</v>
      </c>
      <c r="H96" s="116">
        <v>0</v>
      </c>
      <c r="I96" s="117">
        <v>0.79866028708133974</v>
      </c>
      <c r="J96" s="115">
        <v>3156</v>
      </c>
      <c r="K96" s="118">
        <v>129396</v>
      </c>
      <c r="L96" s="95">
        <f t="shared" si="4"/>
        <v>799.42499999999995</v>
      </c>
      <c r="M96" s="95">
        <f t="shared" si="5"/>
        <v>16474.424999999999</v>
      </c>
      <c r="N96" s="95">
        <f t="shared" si="6"/>
        <v>13157.468999999999</v>
      </c>
      <c r="O96" s="95">
        <f t="shared" si="7"/>
        <v>3316.9560000000001</v>
      </c>
    </row>
    <row r="97" spans="1:15" ht="28.5" customHeight="1" x14ac:dyDescent="0.25">
      <c r="A97" s="88">
        <v>95</v>
      </c>
      <c r="B97" s="89" t="s">
        <v>130</v>
      </c>
      <c r="C97" s="90" t="s">
        <v>307</v>
      </c>
      <c r="D97" s="89" t="s">
        <v>288</v>
      </c>
      <c r="E97" s="91">
        <v>22</v>
      </c>
      <c r="F97" s="115">
        <v>26510</v>
      </c>
      <c r="G97" s="115">
        <v>10520</v>
      </c>
      <c r="H97" s="116">
        <v>0</v>
      </c>
      <c r="I97" s="117">
        <v>0.60316861561674839</v>
      </c>
      <c r="J97" s="115">
        <v>10520</v>
      </c>
      <c r="K97" s="118">
        <v>231440</v>
      </c>
      <c r="L97" s="95">
        <f t="shared" si="4"/>
        <v>1352.01</v>
      </c>
      <c r="M97" s="95">
        <f t="shared" si="5"/>
        <v>27862.01</v>
      </c>
      <c r="N97" s="95">
        <f t="shared" si="6"/>
        <v>16805.489999999998</v>
      </c>
      <c r="O97" s="95">
        <f t="shared" si="7"/>
        <v>11056.52</v>
      </c>
    </row>
    <row r="98" spans="1:15" ht="28.5" customHeight="1" x14ac:dyDescent="0.25">
      <c r="A98" s="88">
        <v>96</v>
      </c>
      <c r="B98" s="89" t="s">
        <v>513</v>
      </c>
      <c r="C98" s="90" t="s">
        <v>514</v>
      </c>
      <c r="D98" s="89" t="s">
        <v>288</v>
      </c>
      <c r="E98" s="91">
        <v>0</v>
      </c>
      <c r="F98" s="115">
        <v>0</v>
      </c>
      <c r="G98" s="115">
        <v>0</v>
      </c>
      <c r="H98" s="116">
        <v>0</v>
      </c>
      <c r="I98" s="117">
        <v>0</v>
      </c>
      <c r="J98" s="115">
        <v>0</v>
      </c>
      <c r="K98" s="118">
        <v>0</v>
      </c>
      <c r="L98" s="95">
        <f t="shared" si="4"/>
        <v>0</v>
      </c>
      <c r="M98" s="95">
        <f t="shared" si="5"/>
        <v>0</v>
      </c>
      <c r="N98" s="95">
        <f t="shared" si="6"/>
        <v>0</v>
      </c>
      <c r="O98" s="95">
        <f t="shared" si="7"/>
        <v>0</v>
      </c>
    </row>
    <row r="99" spans="1:15" ht="28.5" customHeight="1" x14ac:dyDescent="0.25">
      <c r="A99" s="88">
        <v>97</v>
      </c>
      <c r="B99" s="89" t="s">
        <v>515</v>
      </c>
      <c r="C99" s="90" t="s">
        <v>516</v>
      </c>
      <c r="D99" s="89" t="s">
        <v>288</v>
      </c>
      <c r="E99" s="91">
        <v>0</v>
      </c>
      <c r="F99" s="115">
        <v>0</v>
      </c>
      <c r="G99" s="115">
        <v>0</v>
      </c>
      <c r="H99" s="116">
        <v>0</v>
      </c>
      <c r="I99" s="117">
        <v>0</v>
      </c>
      <c r="J99" s="115">
        <v>0</v>
      </c>
      <c r="K99" s="118">
        <v>0</v>
      </c>
      <c r="L99" s="95">
        <f t="shared" si="4"/>
        <v>0</v>
      </c>
      <c r="M99" s="95">
        <f t="shared" si="5"/>
        <v>0</v>
      </c>
      <c r="N99" s="95">
        <f t="shared" si="6"/>
        <v>0</v>
      </c>
      <c r="O99" s="95">
        <f t="shared" si="7"/>
        <v>0</v>
      </c>
    </row>
    <row r="100" spans="1:15" ht="28.5" customHeight="1" x14ac:dyDescent="0.25">
      <c r="A100" s="88">
        <v>98</v>
      </c>
      <c r="B100" s="89" t="s">
        <v>79</v>
      </c>
      <c r="C100" s="90" t="s">
        <v>308</v>
      </c>
      <c r="D100" s="89" t="s">
        <v>288</v>
      </c>
      <c r="E100" s="91">
        <v>25</v>
      </c>
      <c r="F100" s="115">
        <v>10047</v>
      </c>
      <c r="G100" s="115">
        <v>6312</v>
      </c>
      <c r="H100" s="116">
        <v>0</v>
      </c>
      <c r="I100" s="117">
        <v>0.37175276201851304</v>
      </c>
      <c r="J100" s="115">
        <v>6312</v>
      </c>
      <c r="K100" s="118">
        <v>157800</v>
      </c>
      <c r="L100" s="95">
        <f t="shared" si="4"/>
        <v>512.39699999999993</v>
      </c>
      <c r="M100" s="95">
        <f t="shared" si="5"/>
        <v>10559.397000000001</v>
      </c>
      <c r="N100" s="95">
        <f t="shared" si="6"/>
        <v>3925.485000000001</v>
      </c>
      <c r="O100" s="95">
        <f t="shared" si="7"/>
        <v>6633.9120000000003</v>
      </c>
    </row>
    <row r="101" spans="1:15" ht="28.5" customHeight="1" x14ac:dyDescent="0.25">
      <c r="A101" s="88">
        <v>99</v>
      </c>
      <c r="B101" s="89" t="s">
        <v>517</v>
      </c>
      <c r="C101" s="90" t="s">
        <v>518</v>
      </c>
      <c r="D101" s="89" t="s">
        <v>288</v>
      </c>
      <c r="E101" s="91">
        <v>0</v>
      </c>
      <c r="F101" s="115">
        <v>0</v>
      </c>
      <c r="G101" s="115">
        <v>0</v>
      </c>
      <c r="H101" s="116">
        <v>0</v>
      </c>
      <c r="I101" s="117">
        <v>0</v>
      </c>
      <c r="J101" s="115">
        <v>0</v>
      </c>
      <c r="K101" s="118">
        <v>0</v>
      </c>
      <c r="L101" s="95">
        <f t="shared" si="4"/>
        <v>0</v>
      </c>
      <c r="M101" s="95">
        <f t="shared" si="5"/>
        <v>0</v>
      </c>
      <c r="N101" s="95">
        <f t="shared" si="6"/>
        <v>0</v>
      </c>
      <c r="O101" s="95">
        <f t="shared" si="7"/>
        <v>0</v>
      </c>
    </row>
    <row r="102" spans="1:15" ht="28.5" customHeight="1" x14ac:dyDescent="0.25">
      <c r="A102" s="88">
        <v>100</v>
      </c>
      <c r="B102" s="89" t="s">
        <v>80</v>
      </c>
      <c r="C102" s="90" t="s">
        <v>309</v>
      </c>
      <c r="D102" s="89" t="s">
        <v>288</v>
      </c>
      <c r="E102" s="91">
        <v>59</v>
      </c>
      <c r="F102" s="115">
        <v>8889</v>
      </c>
      <c r="G102" s="115">
        <v>4153</v>
      </c>
      <c r="H102" s="116">
        <v>0</v>
      </c>
      <c r="I102" s="117">
        <v>0.53279334008324897</v>
      </c>
      <c r="J102" s="115">
        <v>4153</v>
      </c>
      <c r="K102" s="118">
        <v>245027</v>
      </c>
      <c r="L102" s="95">
        <f t="shared" si="4"/>
        <v>453.339</v>
      </c>
      <c r="M102" s="95">
        <f t="shared" si="5"/>
        <v>9342.3389999999999</v>
      </c>
      <c r="N102" s="95">
        <f t="shared" si="6"/>
        <v>4977.5360000000001</v>
      </c>
      <c r="O102" s="95">
        <f t="shared" si="7"/>
        <v>4364.8029999999999</v>
      </c>
    </row>
    <row r="103" spans="1:15" ht="28.5" customHeight="1" x14ac:dyDescent="0.25">
      <c r="A103" s="88">
        <v>101</v>
      </c>
      <c r="B103" s="89" t="s">
        <v>519</v>
      </c>
      <c r="C103" s="90" t="s">
        <v>309</v>
      </c>
      <c r="D103" s="89" t="s">
        <v>288</v>
      </c>
      <c r="E103" s="91">
        <v>0</v>
      </c>
      <c r="F103" s="115">
        <v>0</v>
      </c>
      <c r="G103" s="115">
        <v>0</v>
      </c>
      <c r="H103" s="116">
        <v>0</v>
      </c>
      <c r="I103" s="117">
        <v>0</v>
      </c>
      <c r="J103" s="115">
        <v>0</v>
      </c>
      <c r="K103" s="118">
        <v>0</v>
      </c>
      <c r="L103" s="95">
        <f t="shared" si="4"/>
        <v>0</v>
      </c>
      <c r="M103" s="95">
        <f t="shared" si="5"/>
        <v>0</v>
      </c>
      <c r="N103" s="95">
        <f t="shared" si="6"/>
        <v>0</v>
      </c>
      <c r="O103" s="95">
        <f t="shared" si="7"/>
        <v>0</v>
      </c>
    </row>
    <row r="104" spans="1:15" ht="28.5" customHeight="1" x14ac:dyDescent="0.25">
      <c r="A104" s="88">
        <v>102</v>
      </c>
      <c r="B104" s="89" t="s">
        <v>81</v>
      </c>
      <c r="C104" s="90" t="s">
        <v>310</v>
      </c>
      <c r="D104" s="89" t="s">
        <v>288</v>
      </c>
      <c r="E104" s="91">
        <v>25</v>
      </c>
      <c r="F104" s="115">
        <v>5733</v>
      </c>
      <c r="G104" s="115">
        <v>3627</v>
      </c>
      <c r="H104" s="116">
        <v>0</v>
      </c>
      <c r="I104" s="117">
        <v>0.36734693877551017</v>
      </c>
      <c r="J104" s="115">
        <v>3627</v>
      </c>
      <c r="K104" s="118">
        <v>90675</v>
      </c>
      <c r="L104" s="95">
        <f t="shared" si="4"/>
        <v>292.38299999999998</v>
      </c>
      <c r="M104" s="95">
        <f t="shared" si="5"/>
        <v>6025.3829999999998</v>
      </c>
      <c r="N104" s="95">
        <f t="shared" si="6"/>
        <v>2213.4059999999995</v>
      </c>
      <c r="O104" s="95">
        <f t="shared" si="7"/>
        <v>3811.9770000000003</v>
      </c>
    </row>
    <row r="105" spans="1:15" ht="28.5" customHeight="1" x14ac:dyDescent="0.25">
      <c r="A105" s="88">
        <v>103</v>
      </c>
      <c r="B105" s="89" t="s">
        <v>82</v>
      </c>
      <c r="C105" s="90" t="s">
        <v>311</v>
      </c>
      <c r="D105" s="89" t="s">
        <v>288</v>
      </c>
      <c r="E105" s="91">
        <v>56</v>
      </c>
      <c r="F105" s="115">
        <v>17148</v>
      </c>
      <c r="G105" s="115">
        <v>17148</v>
      </c>
      <c r="H105" s="116">
        <v>0</v>
      </c>
      <c r="I105" s="117">
        <v>0</v>
      </c>
      <c r="J105" s="115">
        <v>17148</v>
      </c>
      <c r="K105" s="118">
        <v>960288</v>
      </c>
      <c r="L105" s="95">
        <f t="shared" si="4"/>
        <v>874.54799999999989</v>
      </c>
      <c r="M105" s="95">
        <f t="shared" si="5"/>
        <v>18022.547999999999</v>
      </c>
      <c r="N105" s="95">
        <f t="shared" si="6"/>
        <v>0</v>
      </c>
      <c r="O105" s="95">
        <f t="shared" si="7"/>
        <v>18022.547999999999</v>
      </c>
    </row>
    <row r="106" spans="1:15" ht="28.5" customHeight="1" x14ac:dyDescent="0.25">
      <c r="A106" s="88">
        <v>104</v>
      </c>
      <c r="B106" s="89" t="s">
        <v>83</v>
      </c>
      <c r="C106" s="90" t="s">
        <v>312</v>
      </c>
      <c r="D106" s="89" t="s">
        <v>288</v>
      </c>
      <c r="E106" s="91">
        <v>65</v>
      </c>
      <c r="F106" s="115">
        <v>17148</v>
      </c>
      <c r="G106" s="115">
        <v>17148</v>
      </c>
      <c r="H106" s="116">
        <v>0</v>
      </c>
      <c r="I106" s="117">
        <v>0</v>
      </c>
      <c r="J106" s="115">
        <v>17148</v>
      </c>
      <c r="K106" s="118">
        <v>1114620</v>
      </c>
      <c r="L106" s="95">
        <f t="shared" si="4"/>
        <v>874.54799999999989</v>
      </c>
      <c r="M106" s="95">
        <f t="shared" si="5"/>
        <v>18022.547999999999</v>
      </c>
      <c r="N106" s="95">
        <f t="shared" si="6"/>
        <v>0</v>
      </c>
      <c r="O106" s="95">
        <f t="shared" si="7"/>
        <v>18022.547999999999</v>
      </c>
    </row>
    <row r="107" spans="1:15" ht="28.5" customHeight="1" x14ac:dyDescent="0.25">
      <c r="A107" s="88">
        <v>105</v>
      </c>
      <c r="B107" s="89" t="s">
        <v>84</v>
      </c>
      <c r="C107" s="90" t="s">
        <v>313</v>
      </c>
      <c r="D107" s="89" t="s">
        <v>288</v>
      </c>
      <c r="E107" s="91">
        <v>25</v>
      </c>
      <c r="F107" s="115">
        <v>28825</v>
      </c>
      <c r="G107" s="115">
        <v>26300</v>
      </c>
      <c r="H107" s="116">
        <v>0</v>
      </c>
      <c r="I107" s="117">
        <v>8.7597571552471831E-2</v>
      </c>
      <c r="J107" s="115">
        <v>26300</v>
      </c>
      <c r="K107" s="118">
        <v>657500</v>
      </c>
      <c r="L107" s="95">
        <f t="shared" si="4"/>
        <v>1470.0749999999998</v>
      </c>
      <c r="M107" s="95">
        <f t="shared" si="5"/>
        <v>30295.075000000001</v>
      </c>
      <c r="N107" s="95">
        <f t="shared" si="6"/>
        <v>2653.7750000000005</v>
      </c>
      <c r="O107" s="95">
        <f t="shared" si="7"/>
        <v>27641.3</v>
      </c>
    </row>
    <row r="108" spans="1:15" ht="28.5" customHeight="1" x14ac:dyDescent="0.25">
      <c r="A108" s="96">
        <v>106</v>
      </c>
      <c r="B108" s="97" t="s">
        <v>85</v>
      </c>
      <c r="C108" s="102" t="s">
        <v>314</v>
      </c>
      <c r="D108" s="97" t="s">
        <v>288</v>
      </c>
      <c r="E108" s="99">
        <v>25</v>
      </c>
      <c r="F108" s="119">
        <v>28825</v>
      </c>
      <c r="G108" s="119">
        <v>26300</v>
      </c>
      <c r="H108" s="120">
        <v>1</v>
      </c>
      <c r="I108" s="117">
        <v>1</v>
      </c>
      <c r="J108" s="119">
        <v>0</v>
      </c>
      <c r="K108" s="121">
        <v>0</v>
      </c>
      <c r="L108" s="95">
        <f t="shared" si="4"/>
        <v>1470.0749999999998</v>
      </c>
      <c r="M108" s="95">
        <f t="shared" si="5"/>
        <v>30295.075000000001</v>
      </c>
      <c r="N108" s="95">
        <f t="shared" si="6"/>
        <v>30295.075000000001</v>
      </c>
      <c r="O108" s="95">
        <f t="shared" si="7"/>
        <v>0</v>
      </c>
    </row>
    <row r="109" spans="1:15" ht="28.5" customHeight="1" x14ac:dyDescent="0.25">
      <c r="A109" s="96">
        <v>107</v>
      </c>
      <c r="B109" s="97" t="s">
        <v>520</v>
      </c>
      <c r="C109" s="102" t="s">
        <v>521</v>
      </c>
      <c r="D109" s="97" t="s">
        <v>288</v>
      </c>
      <c r="E109" s="99">
        <v>0</v>
      </c>
      <c r="F109" s="119">
        <v>0</v>
      </c>
      <c r="G109" s="119">
        <v>0</v>
      </c>
      <c r="H109" s="120">
        <v>0</v>
      </c>
      <c r="I109" s="117">
        <v>0</v>
      </c>
      <c r="J109" s="119">
        <v>0</v>
      </c>
      <c r="K109" s="121">
        <v>0</v>
      </c>
      <c r="L109" s="95">
        <f t="shared" si="4"/>
        <v>0</v>
      </c>
      <c r="M109" s="95">
        <f t="shared" si="5"/>
        <v>0</v>
      </c>
      <c r="N109" s="95">
        <f t="shared" si="6"/>
        <v>0</v>
      </c>
      <c r="O109" s="95">
        <f t="shared" si="7"/>
        <v>0</v>
      </c>
    </row>
    <row r="110" spans="1:15" ht="28.5" customHeight="1" x14ac:dyDescent="0.25">
      <c r="A110" s="88">
        <v>108</v>
      </c>
      <c r="B110" s="89" t="s">
        <v>131</v>
      </c>
      <c r="C110" s="100" t="s">
        <v>315</v>
      </c>
      <c r="D110" s="89" t="s">
        <v>288</v>
      </c>
      <c r="E110" s="91">
        <v>20</v>
      </c>
      <c r="F110" s="115">
        <v>84160</v>
      </c>
      <c r="G110" s="115">
        <v>36820</v>
      </c>
      <c r="H110" s="116">
        <v>0</v>
      </c>
      <c r="I110" s="117">
        <v>0.5625</v>
      </c>
      <c r="J110" s="115">
        <v>36820</v>
      </c>
      <c r="K110" s="118">
        <v>736400</v>
      </c>
      <c r="L110" s="95">
        <f t="shared" si="4"/>
        <v>4292.16</v>
      </c>
      <c r="M110" s="95">
        <f t="shared" si="5"/>
        <v>88452.160000000003</v>
      </c>
      <c r="N110" s="95">
        <f t="shared" si="6"/>
        <v>49754.340000000004</v>
      </c>
      <c r="O110" s="95">
        <f t="shared" si="7"/>
        <v>38697.82</v>
      </c>
    </row>
    <row r="111" spans="1:15" ht="28.5" customHeight="1" x14ac:dyDescent="0.25">
      <c r="A111" s="88">
        <v>109</v>
      </c>
      <c r="B111" s="89" t="s">
        <v>132</v>
      </c>
      <c r="C111" s="90" t="s">
        <v>316</v>
      </c>
      <c r="D111" s="89" t="s">
        <v>288</v>
      </c>
      <c r="E111" s="91">
        <v>2</v>
      </c>
      <c r="F111" s="115">
        <v>93838</v>
      </c>
      <c r="G111" s="115">
        <v>47340</v>
      </c>
      <c r="H111" s="116">
        <v>0</v>
      </c>
      <c r="I111" s="117">
        <v>0.49551354461945052</v>
      </c>
      <c r="J111" s="115">
        <v>47340</v>
      </c>
      <c r="K111" s="118">
        <v>94680</v>
      </c>
      <c r="L111" s="95">
        <f t="shared" si="4"/>
        <v>4785.7379999999994</v>
      </c>
      <c r="M111" s="95">
        <f t="shared" si="5"/>
        <v>98623.737999999998</v>
      </c>
      <c r="N111" s="95">
        <f t="shared" si="6"/>
        <v>48869.397999999994</v>
      </c>
      <c r="O111" s="95">
        <f t="shared" si="7"/>
        <v>49754.340000000004</v>
      </c>
    </row>
    <row r="112" spans="1:15" ht="28.5" customHeight="1" x14ac:dyDescent="0.25">
      <c r="A112" s="88">
        <v>110</v>
      </c>
      <c r="B112" s="89" t="s">
        <v>86</v>
      </c>
      <c r="C112" s="90" t="s">
        <v>317</v>
      </c>
      <c r="D112" s="89" t="s">
        <v>318</v>
      </c>
      <c r="E112" s="91">
        <v>96</v>
      </c>
      <c r="F112" s="115">
        <v>1525</v>
      </c>
      <c r="G112" s="115">
        <v>448</v>
      </c>
      <c r="H112" s="116">
        <v>0</v>
      </c>
      <c r="I112" s="117">
        <v>0.70622950819672137</v>
      </c>
      <c r="J112" s="115">
        <v>448</v>
      </c>
      <c r="K112" s="118">
        <v>43008</v>
      </c>
      <c r="L112" s="95">
        <f t="shared" si="4"/>
        <v>77.774999999999991</v>
      </c>
      <c r="M112" s="95">
        <f t="shared" si="5"/>
        <v>1602.7750000000001</v>
      </c>
      <c r="N112" s="95">
        <f t="shared" si="6"/>
        <v>1131.9270000000001</v>
      </c>
      <c r="O112" s="95">
        <f t="shared" si="7"/>
        <v>470.84799999999996</v>
      </c>
    </row>
    <row r="113" spans="1:15" ht="28.5" customHeight="1" x14ac:dyDescent="0.25">
      <c r="A113" s="88">
        <v>111</v>
      </c>
      <c r="B113" s="89" t="s">
        <v>522</v>
      </c>
      <c r="C113" s="90" t="s">
        <v>523</v>
      </c>
      <c r="D113" s="89" t="s">
        <v>318</v>
      </c>
      <c r="E113" s="91">
        <v>0</v>
      </c>
      <c r="F113" s="115">
        <v>0</v>
      </c>
      <c r="G113" s="115">
        <v>0</v>
      </c>
      <c r="H113" s="116">
        <v>0</v>
      </c>
      <c r="I113" s="117">
        <v>0</v>
      </c>
      <c r="J113" s="115">
        <v>0</v>
      </c>
      <c r="K113" s="118">
        <v>0</v>
      </c>
      <c r="L113" s="95">
        <f t="shared" si="4"/>
        <v>0</v>
      </c>
      <c r="M113" s="95">
        <f t="shared" si="5"/>
        <v>0</v>
      </c>
      <c r="N113" s="95">
        <f t="shared" si="6"/>
        <v>0</v>
      </c>
      <c r="O113" s="95">
        <f t="shared" si="7"/>
        <v>0</v>
      </c>
    </row>
    <row r="114" spans="1:15" ht="28.5" customHeight="1" x14ac:dyDescent="0.25">
      <c r="A114" s="88">
        <v>112</v>
      </c>
      <c r="B114" s="89" t="s">
        <v>524</v>
      </c>
      <c r="C114" s="90" t="s">
        <v>525</v>
      </c>
      <c r="D114" s="89" t="s">
        <v>318</v>
      </c>
      <c r="E114" s="91">
        <v>0</v>
      </c>
      <c r="F114" s="115">
        <v>0</v>
      </c>
      <c r="G114" s="115">
        <v>0</v>
      </c>
      <c r="H114" s="116">
        <v>0</v>
      </c>
      <c r="I114" s="117">
        <v>0</v>
      </c>
      <c r="J114" s="115">
        <v>0</v>
      </c>
      <c r="K114" s="118">
        <v>0</v>
      </c>
      <c r="L114" s="95">
        <f t="shared" si="4"/>
        <v>0</v>
      </c>
      <c r="M114" s="95">
        <f t="shared" si="5"/>
        <v>0</v>
      </c>
      <c r="N114" s="95">
        <f t="shared" si="6"/>
        <v>0</v>
      </c>
      <c r="O114" s="95">
        <f t="shared" si="7"/>
        <v>0</v>
      </c>
    </row>
    <row r="115" spans="1:15" ht="28.5" customHeight="1" x14ac:dyDescent="0.25">
      <c r="A115" s="96">
        <v>113</v>
      </c>
      <c r="B115" s="97" t="s">
        <v>526</v>
      </c>
      <c r="C115" s="102" t="s">
        <v>527</v>
      </c>
      <c r="D115" s="97" t="s">
        <v>318</v>
      </c>
      <c r="E115" s="99">
        <v>0</v>
      </c>
      <c r="F115" s="119">
        <v>0</v>
      </c>
      <c r="G115" s="119">
        <v>0</v>
      </c>
      <c r="H115" s="120">
        <v>0</v>
      </c>
      <c r="I115" s="117">
        <v>0</v>
      </c>
      <c r="J115" s="119">
        <v>0</v>
      </c>
      <c r="K115" s="121">
        <v>0</v>
      </c>
      <c r="L115" s="95">
        <f t="shared" si="4"/>
        <v>0</v>
      </c>
      <c r="M115" s="95">
        <f t="shared" si="5"/>
        <v>0</v>
      </c>
      <c r="N115" s="95">
        <f t="shared" si="6"/>
        <v>0</v>
      </c>
      <c r="O115" s="95">
        <f t="shared" si="7"/>
        <v>0</v>
      </c>
    </row>
    <row r="116" spans="1:15" ht="28.5" customHeight="1" x14ac:dyDescent="0.25">
      <c r="A116" s="88">
        <v>114</v>
      </c>
      <c r="B116" s="89" t="s">
        <v>528</v>
      </c>
      <c r="C116" s="100" t="s">
        <v>529</v>
      </c>
      <c r="D116" s="89" t="s">
        <v>318</v>
      </c>
      <c r="E116" s="91">
        <v>0</v>
      </c>
      <c r="F116" s="115">
        <v>0</v>
      </c>
      <c r="G116" s="115">
        <v>0</v>
      </c>
      <c r="H116" s="116">
        <v>0</v>
      </c>
      <c r="I116" s="117">
        <v>0</v>
      </c>
      <c r="J116" s="115">
        <v>0</v>
      </c>
      <c r="K116" s="118">
        <v>0</v>
      </c>
      <c r="L116" s="95">
        <f t="shared" si="4"/>
        <v>0</v>
      </c>
      <c r="M116" s="95">
        <f t="shared" si="5"/>
        <v>0</v>
      </c>
      <c r="N116" s="95">
        <f t="shared" si="6"/>
        <v>0</v>
      </c>
      <c r="O116" s="95">
        <f t="shared" si="7"/>
        <v>0</v>
      </c>
    </row>
    <row r="117" spans="1:15" ht="28.5" customHeight="1" x14ac:dyDescent="0.25">
      <c r="A117" s="88">
        <v>115</v>
      </c>
      <c r="B117" s="89" t="s">
        <v>530</v>
      </c>
      <c r="C117" s="100" t="s">
        <v>531</v>
      </c>
      <c r="D117" s="89" t="s">
        <v>318</v>
      </c>
      <c r="E117" s="91">
        <v>0</v>
      </c>
      <c r="F117" s="115">
        <v>0</v>
      </c>
      <c r="G117" s="115">
        <v>0</v>
      </c>
      <c r="H117" s="116">
        <v>0</v>
      </c>
      <c r="I117" s="117">
        <v>0</v>
      </c>
      <c r="J117" s="115">
        <v>0</v>
      </c>
      <c r="K117" s="118">
        <v>0</v>
      </c>
      <c r="L117" s="95">
        <f t="shared" si="4"/>
        <v>0</v>
      </c>
      <c r="M117" s="95">
        <f t="shared" si="5"/>
        <v>0</v>
      </c>
      <c r="N117" s="95">
        <f t="shared" si="6"/>
        <v>0</v>
      </c>
      <c r="O117" s="95">
        <f t="shared" si="7"/>
        <v>0</v>
      </c>
    </row>
    <row r="118" spans="1:15" ht="28.5" customHeight="1" x14ac:dyDescent="0.25">
      <c r="A118" s="88">
        <v>116</v>
      </c>
      <c r="B118" s="89" t="s">
        <v>532</v>
      </c>
      <c r="C118" s="90" t="s">
        <v>533</v>
      </c>
      <c r="D118" s="89" t="s">
        <v>318</v>
      </c>
      <c r="E118" s="91">
        <v>0</v>
      </c>
      <c r="F118" s="115">
        <v>0</v>
      </c>
      <c r="G118" s="115">
        <v>0</v>
      </c>
      <c r="H118" s="116">
        <v>0</v>
      </c>
      <c r="I118" s="117">
        <v>0</v>
      </c>
      <c r="J118" s="115">
        <v>0</v>
      </c>
      <c r="K118" s="118">
        <v>0</v>
      </c>
      <c r="L118" s="95">
        <f t="shared" si="4"/>
        <v>0</v>
      </c>
      <c r="M118" s="95">
        <f t="shared" si="5"/>
        <v>0</v>
      </c>
      <c r="N118" s="95">
        <f t="shared" si="6"/>
        <v>0</v>
      </c>
      <c r="O118" s="95">
        <f t="shared" si="7"/>
        <v>0</v>
      </c>
    </row>
    <row r="119" spans="1:15" ht="28.5" customHeight="1" x14ac:dyDescent="0.25">
      <c r="A119" s="96">
        <v>117</v>
      </c>
      <c r="B119" s="97" t="s">
        <v>534</v>
      </c>
      <c r="C119" s="98" t="s">
        <v>535</v>
      </c>
      <c r="D119" s="97" t="s">
        <v>318</v>
      </c>
      <c r="E119" s="99">
        <v>0</v>
      </c>
      <c r="F119" s="119">
        <v>0</v>
      </c>
      <c r="G119" s="119">
        <v>0</v>
      </c>
      <c r="H119" s="120">
        <v>0</v>
      </c>
      <c r="I119" s="117">
        <v>0</v>
      </c>
      <c r="J119" s="119">
        <v>0</v>
      </c>
      <c r="K119" s="121">
        <v>0</v>
      </c>
      <c r="L119" s="95">
        <f t="shared" si="4"/>
        <v>0</v>
      </c>
      <c r="M119" s="95">
        <f t="shared" si="5"/>
        <v>0</v>
      </c>
      <c r="N119" s="95">
        <f t="shared" si="6"/>
        <v>0</v>
      </c>
      <c r="O119" s="95">
        <f t="shared" si="7"/>
        <v>0</v>
      </c>
    </row>
    <row r="120" spans="1:15" ht="28.5" customHeight="1" x14ac:dyDescent="0.25">
      <c r="A120" s="88">
        <v>118</v>
      </c>
      <c r="B120" s="89" t="s">
        <v>87</v>
      </c>
      <c r="C120" s="90" t="s">
        <v>319</v>
      </c>
      <c r="D120" s="89" t="s">
        <v>318</v>
      </c>
      <c r="E120" s="91">
        <v>96</v>
      </c>
      <c r="F120" s="115">
        <v>4366</v>
      </c>
      <c r="G120" s="115">
        <v>2336</v>
      </c>
      <c r="H120" s="116">
        <v>0</v>
      </c>
      <c r="I120" s="117">
        <v>0.46495648190563443</v>
      </c>
      <c r="J120" s="115">
        <v>2336</v>
      </c>
      <c r="K120" s="118">
        <v>224256</v>
      </c>
      <c r="L120" s="95">
        <f t="shared" si="4"/>
        <v>222.666</v>
      </c>
      <c r="M120" s="95">
        <f t="shared" si="5"/>
        <v>4588.6660000000002</v>
      </c>
      <c r="N120" s="95">
        <f t="shared" si="6"/>
        <v>2133.5300000000002</v>
      </c>
      <c r="O120" s="95">
        <f t="shared" si="7"/>
        <v>2455.136</v>
      </c>
    </row>
    <row r="121" spans="1:15" ht="28.5" customHeight="1" x14ac:dyDescent="0.25">
      <c r="A121" s="88">
        <v>119</v>
      </c>
      <c r="B121" s="89" t="s">
        <v>133</v>
      </c>
      <c r="C121" s="90" t="s">
        <v>320</v>
      </c>
      <c r="D121" s="89" t="s">
        <v>318</v>
      </c>
      <c r="E121" s="91">
        <v>96</v>
      </c>
      <c r="F121" s="115">
        <v>4503</v>
      </c>
      <c r="G121" s="115">
        <v>2685</v>
      </c>
      <c r="H121" s="116">
        <v>0</v>
      </c>
      <c r="I121" s="117">
        <v>0.40373084610259824</v>
      </c>
      <c r="J121" s="115">
        <v>2685</v>
      </c>
      <c r="K121" s="118">
        <v>257760</v>
      </c>
      <c r="L121" s="95">
        <f t="shared" si="4"/>
        <v>229.65299999999999</v>
      </c>
      <c r="M121" s="95">
        <f t="shared" si="5"/>
        <v>4732.6530000000002</v>
      </c>
      <c r="N121" s="95">
        <f t="shared" si="6"/>
        <v>1910.7180000000001</v>
      </c>
      <c r="O121" s="95">
        <f t="shared" si="7"/>
        <v>2821.9350000000004</v>
      </c>
    </row>
    <row r="122" spans="1:15" ht="28.5" customHeight="1" x14ac:dyDescent="0.25">
      <c r="A122" s="88">
        <v>120</v>
      </c>
      <c r="B122" s="89" t="s">
        <v>88</v>
      </c>
      <c r="C122" s="90" t="s">
        <v>321</v>
      </c>
      <c r="D122" s="89" t="s">
        <v>318</v>
      </c>
      <c r="E122" s="91">
        <v>96</v>
      </c>
      <c r="F122" s="115">
        <v>4503</v>
      </c>
      <c r="G122" s="115">
        <v>2685</v>
      </c>
      <c r="H122" s="116">
        <v>0</v>
      </c>
      <c r="I122" s="117">
        <v>0.40373084610259824</v>
      </c>
      <c r="J122" s="115">
        <v>2685</v>
      </c>
      <c r="K122" s="118">
        <v>257760</v>
      </c>
      <c r="L122" s="95">
        <f t="shared" si="4"/>
        <v>229.65299999999999</v>
      </c>
      <c r="M122" s="95">
        <f t="shared" si="5"/>
        <v>4732.6530000000002</v>
      </c>
      <c r="N122" s="95">
        <f t="shared" si="6"/>
        <v>1910.7180000000001</v>
      </c>
      <c r="O122" s="95">
        <f t="shared" si="7"/>
        <v>2821.9350000000004</v>
      </c>
    </row>
    <row r="123" spans="1:15" ht="28.5" customHeight="1" x14ac:dyDescent="0.25">
      <c r="A123" s="96">
        <v>121</v>
      </c>
      <c r="B123" s="97" t="s">
        <v>536</v>
      </c>
      <c r="C123" s="98" t="s">
        <v>537</v>
      </c>
      <c r="D123" s="97" t="s">
        <v>318</v>
      </c>
      <c r="E123" s="99">
        <v>0</v>
      </c>
      <c r="F123" s="119">
        <v>0</v>
      </c>
      <c r="G123" s="119">
        <v>0</v>
      </c>
      <c r="H123" s="120">
        <v>0</v>
      </c>
      <c r="I123" s="117">
        <v>0</v>
      </c>
      <c r="J123" s="119">
        <v>0</v>
      </c>
      <c r="K123" s="121">
        <v>0</v>
      </c>
      <c r="L123" s="95">
        <f t="shared" si="4"/>
        <v>0</v>
      </c>
      <c r="M123" s="95">
        <f t="shared" si="5"/>
        <v>0</v>
      </c>
      <c r="N123" s="95">
        <f t="shared" si="6"/>
        <v>0</v>
      </c>
      <c r="O123" s="95">
        <f t="shared" si="7"/>
        <v>0</v>
      </c>
    </row>
    <row r="124" spans="1:15" ht="28.5" customHeight="1" x14ac:dyDescent="0.25">
      <c r="A124" s="88">
        <v>122</v>
      </c>
      <c r="B124" s="89" t="s">
        <v>89</v>
      </c>
      <c r="C124" s="90" t="s">
        <v>322</v>
      </c>
      <c r="D124" s="89" t="s">
        <v>318</v>
      </c>
      <c r="E124" s="91">
        <v>96</v>
      </c>
      <c r="F124" s="115">
        <v>6259</v>
      </c>
      <c r="G124" s="115">
        <v>4970</v>
      </c>
      <c r="H124" s="116">
        <v>0</v>
      </c>
      <c r="I124" s="117">
        <v>0.2059434414443202</v>
      </c>
      <c r="J124" s="115">
        <v>4970</v>
      </c>
      <c r="K124" s="118">
        <v>477120</v>
      </c>
      <c r="L124" s="95">
        <f t="shared" si="4"/>
        <v>319.209</v>
      </c>
      <c r="M124" s="95">
        <f t="shared" si="5"/>
        <v>6578.2089999999998</v>
      </c>
      <c r="N124" s="95">
        <f t="shared" si="6"/>
        <v>1354.739</v>
      </c>
      <c r="O124" s="95">
        <f t="shared" si="7"/>
        <v>5223.4699999999993</v>
      </c>
    </row>
    <row r="125" spans="1:15" ht="28.5" customHeight="1" x14ac:dyDescent="0.25">
      <c r="A125" s="88">
        <v>123</v>
      </c>
      <c r="B125" s="89" t="s">
        <v>90</v>
      </c>
      <c r="C125" s="90" t="s">
        <v>323</v>
      </c>
      <c r="D125" s="89" t="s">
        <v>318</v>
      </c>
      <c r="E125" s="91">
        <v>97</v>
      </c>
      <c r="F125" s="115">
        <v>6522</v>
      </c>
      <c r="G125" s="115">
        <v>5486</v>
      </c>
      <c r="H125" s="116">
        <v>0</v>
      </c>
      <c r="I125" s="117">
        <v>0.15884697945415516</v>
      </c>
      <c r="J125" s="115">
        <v>5486</v>
      </c>
      <c r="K125" s="118">
        <v>532142</v>
      </c>
      <c r="L125" s="95">
        <f t="shared" si="4"/>
        <v>332.62199999999996</v>
      </c>
      <c r="M125" s="95">
        <f t="shared" si="5"/>
        <v>6854.6220000000003</v>
      </c>
      <c r="N125" s="95">
        <f t="shared" si="6"/>
        <v>1088.836</v>
      </c>
      <c r="O125" s="95">
        <f t="shared" si="7"/>
        <v>5765.7860000000001</v>
      </c>
    </row>
    <row r="126" spans="1:15" ht="28.5" customHeight="1" x14ac:dyDescent="0.25">
      <c r="A126" s="88">
        <v>124</v>
      </c>
      <c r="B126" s="89" t="s">
        <v>91</v>
      </c>
      <c r="C126" s="90" t="s">
        <v>324</v>
      </c>
      <c r="D126" s="89" t="s">
        <v>318</v>
      </c>
      <c r="E126" s="91">
        <v>96</v>
      </c>
      <c r="F126" s="115">
        <v>6522</v>
      </c>
      <c r="G126" s="115">
        <v>5486</v>
      </c>
      <c r="H126" s="116">
        <v>0</v>
      </c>
      <c r="I126" s="117">
        <v>0.15884697945415516</v>
      </c>
      <c r="J126" s="115">
        <v>5486</v>
      </c>
      <c r="K126" s="118">
        <v>526656</v>
      </c>
      <c r="L126" s="95">
        <f t="shared" si="4"/>
        <v>332.62199999999996</v>
      </c>
      <c r="M126" s="95">
        <f t="shared" si="5"/>
        <v>6854.6220000000003</v>
      </c>
      <c r="N126" s="95">
        <f t="shared" si="6"/>
        <v>1088.836</v>
      </c>
      <c r="O126" s="95">
        <f t="shared" si="7"/>
        <v>5765.7860000000001</v>
      </c>
    </row>
    <row r="127" spans="1:15" ht="28.5" customHeight="1" x14ac:dyDescent="0.25">
      <c r="A127" s="96">
        <v>125</v>
      </c>
      <c r="B127" s="97" t="s">
        <v>538</v>
      </c>
      <c r="C127" s="98" t="s">
        <v>539</v>
      </c>
      <c r="D127" s="97" t="s">
        <v>318</v>
      </c>
      <c r="E127" s="99">
        <v>0</v>
      </c>
      <c r="F127" s="119">
        <v>0</v>
      </c>
      <c r="G127" s="119">
        <v>0</v>
      </c>
      <c r="H127" s="120">
        <v>0</v>
      </c>
      <c r="I127" s="117">
        <v>0</v>
      </c>
      <c r="J127" s="119">
        <v>0</v>
      </c>
      <c r="K127" s="121">
        <v>0</v>
      </c>
      <c r="L127" s="95">
        <f t="shared" si="4"/>
        <v>0</v>
      </c>
      <c r="M127" s="95">
        <f t="shared" si="5"/>
        <v>0</v>
      </c>
      <c r="N127" s="95">
        <f t="shared" si="6"/>
        <v>0</v>
      </c>
      <c r="O127" s="95">
        <f t="shared" si="7"/>
        <v>0</v>
      </c>
    </row>
    <row r="128" spans="1:15" ht="28.5" customHeight="1" x14ac:dyDescent="0.25">
      <c r="A128" s="88">
        <v>126</v>
      </c>
      <c r="B128" s="89" t="s">
        <v>134</v>
      </c>
      <c r="C128" s="90" t="s">
        <v>325</v>
      </c>
      <c r="D128" s="89" t="s">
        <v>326</v>
      </c>
      <c r="E128" s="91">
        <v>26</v>
      </c>
      <c r="F128" s="115">
        <v>4702</v>
      </c>
      <c r="G128" s="115">
        <v>3156</v>
      </c>
      <c r="H128" s="116">
        <v>0</v>
      </c>
      <c r="I128" s="117">
        <v>0.32879625691195236</v>
      </c>
      <c r="J128" s="115">
        <v>3156</v>
      </c>
      <c r="K128" s="118">
        <v>82056</v>
      </c>
      <c r="L128" s="95">
        <f t="shared" si="4"/>
        <v>239.80199999999999</v>
      </c>
      <c r="M128" s="95">
        <f t="shared" si="5"/>
        <v>4941.8019999999997</v>
      </c>
      <c r="N128" s="95">
        <f t="shared" si="6"/>
        <v>1624.8459999999998</v>
      </c>
      <c r="O128" s="95">
        <f t="shared" si="7"/>
        <v>3316.9560000000001</v>
      </c>
    </row>
    <row r="129" spans="1:15" ht="28.5" customHeight="1" x14ac:dyDescent="0.25">
      <c r="A129" s="88">
        <v>127</v>
      </c>
      <c r="B129" s="89" t="s">
        <v>135</v>
      </c>
      <c r="C129" s="90" t="s">
        <v>327</v>
      </c>
      <c r="D129" s="89" t="s">
        <v>326</v>
      </c>
      <c r="E129" s="91">
        <v>30</v>
      </c>
      <c r="F129" s="115">
        <v>4681</v>
      </c>
      <c r="G129" s="115">
        <v>3156</v>
      </c>
      <c r="H129" s="116">
        <v>0</v>
      </c>
      <c r="I129" s="117">
        <v>0.32578508865626998</v>
      </c>
      <c r="J129" s="115">
        <v>3156</v>
      </c>
      <c r="K129" s="118">
        <v>94680</v>
      </c>
      <c r="L129" s="95">
        <f t="shared" si="4"/>
        <v>238.73099999999999</v>
      </c>
      <c r="M129" s="95">
        <f t="shared" si="5"/>
        <v>4919.7309999999998</v>
      </c>
      <c r="N129" s="95">
        <f t="shared" si="6"/>
        <v>1602.7749999999996</v>
      </c>
      <c r="O129" s="95">
        <f t="shared" si="7"/>
        <v>3316.9560000000001</v>
      </c>
    </row>
    <row r="130" spans="1:15" ht="28.5" customHeight="1" x14ac:dyDescent="0.25">
      <c r="A130" s="88">
        <v>128</v>
      </c>
      <c r="B130" s="89" t="s">
        <v>540</v>
      </c>
      <c r="C130" s="90" t="s">
        <v>541</v>
      </c>
      <c r="D130" s="89" t="s">
        <v>326</v>
      </c>
      <c r="E130" s="91">
        <v>0</v>
      </c>
      <c r="F130" s="115">
        <v>0</v>
      </c>
      <c r="G130" s="115">
        <v>0</v>
      </c>
      <c r="H130" s="116">
        <v>0</v>
      </c>
      <c r="I130" s="117">
        <v>0</v>
      </c>
      <c r="J130" s="115">
        <v>0</v>
      </c>
      <c r="K130" s="118">
        <v>0</v>
      </c>
      <c r="L130" s="95">
        <f t="shared" si="4"/>
        <v>0</v>
      </c>
      <c r="M130" s="95">
        <f t="shared" si="5"/>
        <v>0</v>
      </c>
      <c r="N130" s="95">
        <f t="shared" si="6"/>
        <v>0</v>
      </c>
      <c r="O130" s="95">
        <f t="shared" si="7"/>
        <v>0</v>
      </c>
    </row>
    <row r="131" spans="1:15" ht="28.5" customHeight="1" x14ac:dyDescent="0.25">
      <c r="A131" s="88">
        <v>129</v>
      </c>
      <c r="B131" s="89" t="s">
        <v>136</v>
      </c>
      <c r="C131" s="90" t="s">
        <v>328</v>
      </c>
      <c r="D131" s="89" t="s">
        <v>326</v>
      </c>
      <c r="E131" s="91">
        <v>30</v>
      </c>
      <c r="F131" s="115">
        <v>5523</v>
      </c>
      <c r="G131" s="115">
        <v>3604</v>
      </c>
      <c r="H131" s="116">
        <v>0</v>
      </c>
      <c r="I131" s="117">
        <v>0.34745609270324096</v>
      </c>
      <c r="J131" s="115">
        <v>3604</v>
      </c>
      <c r="K131" s="118">
        <v>108120</v>
      </c>
      <c r="L131" s="95">
        <f t="shared" ref="L131:L194" si="8">F131*$P$1</f>
        <v>281.673</v>
      </c>
      <c r="M131" s="95">
        <f t="shared" ref="M131:M194" si="9">L131+F131</f>
        <v>5804.6729999999998</v>
      </c>
      <c r="N131" s="95">
        <f t="shared" ref="N131:N194" si="10">M131*I131</f>
        <v>2016.8689999999997</v>
      </c>
      <c r="O131" s="95">
        <f t="shared" ref="O131:O194" si="11">M131-N131</f>
        <v>3787.8040000000001</v>
      </c>
    </row>
    <row r="132" spans="1:15" ht="28.5" customHeight="1" x14ac:dyDescent="0.25">
      <c r="A132" s="88">
        <v>130</v>
      </c>
      <c r="B132" s="89" t="s">
        <v>542</v>
      </c>
      <c r="C132" s="90" t="s">
        <v>543</v>
      </c>
      <c r="D132" s="89" t="s">
        <v>326</v>
      </c>
      <c r="E132" s="91">
        <v>0</v>
      </c>
      <c r="F132" s="115">
        <v>0</v>
      </c>
      <c r="G132" s="115">
        <v>0</v>
      </c>
      <c r="H132" s="116">
        <v>0</v>
      </c>
      <c r="I132" s="117">
        <v>0</v>
      </c>
      <c r="J132" s="115">
        <v>0</v>
      </c>
      <c r="K132" s="118">
        <v>0</v>
      </c>
      <c r="L132" s="95">
        <f t="shared" si="8"/>
        <v>0</v>
      </c>
      <c r="M132" s="95">
        <f t="shared" si="9"/>
        <v>0</v>
      </c>
      <c r="N132" s="95">
        <f t="shared" si="10"/>
        <v>0</v>
      </c>
      <c r="O132" s="95">
        <f t="shared" si="11"/>
        <v>0</v>
      </c>
    </row>
    <row r="133" spans="1:15" ht="28.5" customHeight="1" x14ac:dyDescent="0.25">
      <c r="A133" s="96">
        <v>131</v>
      </c>
      <c r="B133" s="97" t="s">
        <v>137</v>
      </c>
      <c r="C133" s="98" t="s">
        <v>329</v>
      </c>
      <c r="D133" s="97" t="s">
        <v>330</v>
      </c>
      <c r="E133" s="99">
        <v>5</v>
      </c>
      <c r="F133" s="119">
        <v>23249</v>
      </c>
      <c r="G133" s="119">
        <v>18741</v>
      </c>
      <c r="H133" s="120">
        <v>1</v>
      </c>
      <c r="I133" s="117">
        <v>1</v>
      </c>
      <c r="J133" s="119">
        <v>0</v>
      </c>
      <c r="K133" s="121">
        <v>0</v>
      </c>
      <c r="L133" s="95">
        <f t="shared" si="8"/>
        <v>1185.6989999999998</v>
      </c>
      <c r="M133" s="95">
        <f t="shared" si="9"/>
        <v>24434.699000000001</v>
      </c>
      <c r="N133" s="95">
        <f t="shared" si="10"/>
        <v>24434.699000000001</v>
      </c>
      <c r="O133" s="95">
        <f t="shared" si="11"/>
        <v>0</v>
      </c>
    </row>
    <row r="134" spans="1:15" ht="28.5" customHeight="1" x14ac:dyDescent="0.25">
      <c r="A134" s="96">
        <v>132</v>
      </c>
      <c r="B134" s="97" t="s">
        <v>92</v>
      </c>
      <c r="C134" s="98" t="s">
        <v>331</v>
      </c>
      <c r="D134" s="97" t="s">
        <v>326</v>
      </c>
      <c r="E134" s="99">
        <v>7</v>
      </c>
      <c r="F134" s="119">
        <v>10047</v>
      </c>
      <c r="G134" s="119">
        <v>7494</v>
      </c>
      <c r="H134" s="120">
        <v>1</v>
      </c>
      <c r="I134" s="117">
        <v>1</v>
      </c>
      <c r="J134" s="119">
        <v>0</v>
      </c>
      <c r="K134" s="121">
        <v>0</v>
      </c>
      <c r="L134" s="95">
        <f t="shared" si="8"/>
        <v>512.39699999999993</v>
      </c>
      <c r="M134" s="95">
        <f t="shared" si="9"/>
        <v>10559.397000000001</v>
      </c>
      <c r="N134" s="95">
        <f t="shared" si="10"/>
        <v>10559.397000000001</v>
      </c>
      <c r="O134" s="95">
        <f t="shared" si="11"/>
        <v>0</v>
      </c>
    </row>
    <row r="135" spans="1:15" ht="28.5" customHeight="1" x14ac:dyDescent="0.25">
      <c r="A135" s="96">
        <v>133</v>
      </c>
      <c r="B135" s="97" t="s">
        <v>544</v>
      </c>
      <c r="C135" s="102" t="s">
        <v>545</v>
      </c>
      <c r="D135" s="97" t="s">
        <v>326</v>
      </c>
      <c r="E135" s="99">
        <v>0</v>
      </c>
      <c r="F135" s="119">
        <v>0</v>
      </c>
      <c r="G135" s="119">
        <v>0</v>
      </c>
      <c r="H135" s="120">
        <v>0</v>
      </c>
      <c r="I135" s="117">
        <v>0</v>
      </c>
      <c r="J135" s="119">
        <v>0</v>
      </c>
      <c r="K135" s="121">
        <v>0</v>
      </c>
      <c r="L135" s="95">
        <f t="shared" si="8"/>
        <v>0</v>
      </c>
      <c r="M135" s="95">
        <f t="shared" si="9"/>
        <v>0</v>
      </c>
      <c r="N135" s="95">
        <f t="shared" si="10"/>
        <v>0</v>
      </c>
      <c r="O135" s="95">
        <f t="shared" si="11"/>
        <v>0</v>
      </c>
    </row>
    <row r="136" spans="1:15" ht="28.5" customHeight="1" x14ac:dyDescent="0.25">
      <c r="A136" s="96">
        <v>134</v>
      </c>
      <c r="B136" s="97" t="s">
        <v>93</v>
      </c>
      <c r="C136" s="98" t="s">
        <v>332</v>
      </c>
      <c r="D136" s="97" t="s">
        <v>326</v>
      </c>
      <c r="E136" s="99">
        <v>34</v>
      </c>
      <c r="F136" s="119">
        <v>4839</v>
      </c>
      <c r="G136" s="119">
        <v>2630</v>
      </c>
      <c r="H136" s="120">
        <v>1</v>
      </c>
      <c r="I136" s="117">
        <v>1</v>
      </c>
      <c r="J136" s="119">
        <v>0</v>
      </c>
      <c r="K136" s="121">
        <v>0</v>
      </c>
      <c r="L136" s="95">
        <f t="shared" si="8"/>
        <v>246.78899999999999</v>
      </c>
      <c r="M136" s="95">
        <f t="shared" si="9"/>
        <v>5085.7889999999998</v>
      </c>
      <c r="N136" s="95">
        <f t="shared" si="10"/>
        <v>5085.7889999999998</v>
      </c>
      <c r="O136" s="95">
        <f t="shared" si="11"/>
        <v>0</v>
      </c>
    </row>
    <row r="137" spans="1:15" ht="28.5" customHeight="1" x14ac:dyDescent="0.25">
      <c r="A137" s="88">
        <v>135</v>
      </c>
      <c r="B137" s="89" t="s">
        <v>183</v>
      </c>
      <c r="C137" s="100" t="s">
        <v>333</v>
      </c>
      <c r="D137" s="89" t="s">
        <v>334</v>
      </c>
      <c r="E137" s="91">
        <v>6</v>
      </c>
      <c r="F137" s="115">
        <v>18200</v>
      </c>
      <c r="G137" s="115">
        <v>5927</v>
      </c>
      <c r="H137" s="116">
        <v>0</v>
      </c>
      <c r="I137" s="117">
        <v>0.67434065934065934</v>
      </c>
      <c r="J137" s="115">
        <v>5927</v>
      </c>
      <c r="K137" s="118">
        <v>35562</v>
      </c>
      <c r="L137" s="95">
        <f t="shared" si="8"/>
        <v>928.19999999999993</v>
      </c>
      <c r="M137" s="95">
        <f t="shared" si="9"/>
        <v>19128.2</v>
      </c>
      <c r="N137" s="95">
        <f t="shared" si="10"/>
        <v>12898.923000000001</v>
      </c>
      <c r="O137" s="95">
        <f t="shared" si="11"/>
        <v>6229.277</v>
      </c>
    </row>
    <row r="138" spans="1:15" ht="28.5" customHeight="1" x14ac:dyDescent="0.25">
      <c r="A138" s="88">
        <v>136</v>
      </c>
      <c r="B138" s="89" t="s">
        <v>546</v>
      </c>
      <c r="C138" s="100" t="s">
        <v>547</v>
      </c>
      <c r="D138" s="89" t="s">
        <v>334</v>
      </c>
      <c r="E138" s="91">
        <v>0</v>
      </c>
      <c r="F138" s="115">
        <v>0</v>
      </c>
      <c r="G138" s="115">
        <v>0</v>
      </c>
      <c r="H138" s="116">
        <v>0</v>
      </c>
      <c r="I138" s="117">
        <v>0</v>
      </c>
      <c r="J138" s="115">
        <v>0</v>
      </c>
      <c r="K138" s="118">
        <v>0</v>
      </c>
      <c r="L138" s="95">
        <f t="shared" si="8"/>
        <v>0</v>
      </c>
      <c r="M138" s="95">
        <f t="shared" si="9"/>
        <v>0</v>
      </c>
      <c r="N138" s="95">
        <f t="shared" si="10"/>
        <v>0</v>
      </c>
      <c r="O138" s="95">
        <f t="shared" si="11"/>
        <v>0</v>
      </c>
    </row>
    <row r="139" spans="1:15" ht="28.5" customHeight="1" x14ac:dyDescent="0.25">
      <c r="A139" s="88">
        <v>137</v>
      </c>
      <c r="B139" s="89" t="s">
        <v>94</v>
      </c>
      <c r="C139" s="100" t="s">
        <v>335</v>
      </c>
      <c r="D139" s="89" t="s">
        <v>336</v>
      </c>
      <c r="E139" s="91">
        <v>10</v>
      </c>
      <c r="F139" s="115">
        <v>1631</v>
      </c>
      <c r="G139" s="115">
        <v>1185</v>
      </c>
      <c r="H139" s="116">
        <v>0</v>
      </c>
      <c r="I139" s="117">
        <v>0.27345187001839366</v>
      </c>
      <c r="J139" s="115">
        <v>1185</v>
      </c>
      <c r="K139" s="118">
        <v>11850</v>
      </c>
      <c r="L139" s="95">
        <f t="shared" si="8"/>
        <v>83.180999999999997</v>
      </c>
      <c r="M139" s="95">
        <f t="shared" si="9"/>
        <v>1714.181</v>
      </c>
      <c r="N139" s="95">
        <f t="shared" si="10"/>
        <v>468.74600000000009</v>
      </c>
      <c r="O139" s="95">
        <f t="shared" si="11"/>
        <v>1245.4349999999999</v>
      </c>
    </row>
    <row r="140" spans="1:15" ht="28.5" customHeight="1" x14ac:dyDescent="0.25">
      <c r="A140" s="88">
        <v>138</v>
      </c>
      <c r="B140" s="89" t="s">
        <v>548</v>
      </c>
      <c r="C140" s="100" t="s">
        <v>337</v>
      </c>
      <c r="D140" s="89" t="s">
        <v>336</v>
      </c>
      <c r="E140" s="91">
        <v>0</v>
      </c>
      <c r="F140" s="115">
        <v>0</v>
      </c>
      <c r="G140" s="115">
        <v>0</v>
      </c>
      <c r="H140" s="116">
        <v>0</v>
      </c>
      <c r="I140" s="117">
        <v>0</v>
      </c>
      <c r="J140" s="115">
        <v>0</v>
      </c>
      <c r="K140" s="118">
        <v>0</v>
      </c>
      <c r="L140" s="95">
        <f t="shared" si="8"/>
        <v>0</v>
      </c>
      <c r="M140" s="95">
        <f t="shared" si="9"/>
        <v>0</v>
      </c>
      <c r="N140" s="95">
        <f t="shared" si="10"/>
        <v>0</v>
      </c>
      <c r="O140" s="95">
        <f t="shared" si="11"/>
        <v>0</v>
      </c>
    </row>
    <row r="141" spans="1:15" ht="28.5" customHeight="1" x14ac:dyDescent="0.25">
      <c r="A141" s="88">
        <v>139</v>
      </c>
      <c r="B141" s="89" t="s">
        <v>95</v>
      </c>
      <c r="C141" s="90" t="s">
        <v>337</v>
      </c>
      <c r="D141" s="89" t="s">
        <v>338</v>
      </c>
      <c r="E141" s="91">
        <v>71</v>
      </c>
      <c r="F141" s="115">
        <v>54178</v>
      </c>
      <c r="G141" s="115">
        <v>24196</v>
      </c>
      <c r="H141" s="116">
        <v>0</v>
      </c>
      <c r="I141" s="117">
        <v>0.55339805825242716</v>
      </c>
      <c r="J141" s="115">
        <v>24196</v>
      </c>
      <c r="K141" s="118">
        <v>1717916</v>
      </c>
      <c r="L141" s="95">
        <f t="shared" si="8"/>
        <v>2763.078</v>
      </c>
      <c r="M141" s="95">
        <f t="shared" si="9"/>
        <v>56941.078000000001</v>
      </c>
      <c r="N141" s="95">
        <f t="shared" si="10"/>
        <v>31511.081999999999</v>
      </c>
      <c r="O141" s="95">
        <f t="shared" si="11"/>
        <v>25429.996000000003</v>
      </c>
    </row>
    <row r="142" spans="1:15" ht="28.5" customHeight="1" x14ac:dyDescent="0.25">
      <c r="A142" s="88">
        <v>140</v>
      </c>
      <c r="B142" s="89" t="s">
        <v>549</v>
      </c>
      <c r="C142" s="90" t="s">
        <v>550</v>
      </c>
      <c r="D142" s="89" t="s">
        <v>336</v>
      </c>
      <c r="E142" s="91">
        <v>0</v>
      </c>
      <c r="F142" s="115">
        <v>0</v>
      </c>
      <c r="G142" s="115">
        <v>0</v>
      </c>
      <c r="H142" s="116">
        <v>0</v>
      </c>
      <c r="I142" s="117">
        <v>0</v>
      </c>
      <c r="J142" s="115">
        <v>0</v>
      </c>
      <c r="K142" s="118">
        <v>0</v>
      </c>
      <c r="L142" s="95">
        <f t="shared" si="8"/>
        <v>0</v>
      </c>
      <c r="M142" s="95">
        <f t="shared" si="9"/>
        <v>0</v>
      </c>
      <c r="N142" s="95">
        <f t="shared" si="10"/>
        <v>0</v>
      </c>
      <c r="O142" s="95">
        <f t="shared" si="11"/>
        <v>0</v>
      </c>
    </row>
    <row r="143" spans="1:15" ht="28.5" customHeight="1" x14ac:dyDescent="0.25">
      <c r="A143" s="88">
        <v>141</v>
      </c>
      <c r="B143" s="89" t="s">
        <v>551</v>
      </c>
      <c r="C143" s="90" t="s">
        <v>550</v>
      </c>
      <c r="D143" s="89" t="s">
        <v>338</v>
      </c>
      <c r="E143" s="91">
        <v>0</v>
      </c>
      <c r="F143" s="115">
        <v>0</v>
      </c>
      <c r="G143" s="115">
        <v>0</v>
      </c>
      <c r="H143" s="116">
        <v>0</v>
      </c>
      <c r="I143" s="117">
        <v>0</v>
      </c>
      <c r="J143" s="115">
        <v>0</v>
      </c>
      <c r="K143" s="118">
        <v>0</v>
      </c>
      <c r="L143" s="95">
        <f t="shared" si="8"/>
        <v>0</v>
      </c>
      <c r="M143" s="95">
        <f t="shared" si="9"/>
        <v>0</v>
      </c>
      <c r="N143" s="95">
        <f t="shared" si="10"/>
        <v>0</v>
      </c>
      <c r="O143" s="95">
        <f t="shared" si="11"/>
        <v>0</v>
      </c>
    </row>
    <row r="144" spans="1:15" ht="28.5" customHeight="1" x14ac:dyDescent="0.25">
      <c r="A144" s="88">
        <v>142</v>
      </c>
      <c r="B144" s="89" t="s">
        <v>552</v>
      </c>
      <c r="C144" s="90" t="s">
        <v>553</v>
      </c>
      <c r="D144" s="89" t="s">
        <v>336</v>
      </c>
      <c r="E144" s="91">
        <v>0</v>
      </c>
      <c r="F144" s="115">
        <v>0</v>
      </c>
      <c r="G144" s="115">
        <v>0</v>
      </c>
      <c r="H144" s="116">
        <v>0</v>
      </c>
      <c r="I144" s="117">
        <v>0</v>
      </c>
      <c r="J144" s="115">
        <v>0</v>
      </c>
      <c r="K144" s="118">
        <v>0</v>
      </c>
      <c r="L144" s="95">
        <f t="shared" si="8"/>
        <v>0</v>
      </c>
      <c r="M144" s="95">
        <f t="shared" si="9"/>
        <v>0</v>
      </c>
      <c r="N144" s="95">
        <f t="shared" si="10"/>
        <v>0</v>
      </c>
      <c r="O144" s="95">
        <f t="shared" si="11"/>
        <v>0</v>
      </c>
    </row>
    <row r="145" spans="1:15" ht="28.5" customHeight="1" x14ac:dyDescent="0.25">
      <c r="A145" s="88">
        <v>143</v>
      </c>
      <c r="B145" s="89" t="s">
        <v>554</v>
      </c>
      <c r="C145" s="100" t="s">
        <v>553</v>
      </c>
      <c r="D145" s="89" t="s">
        <v>338</v>
      </c>
      <c r="E145" s="91">
        <v>0</v>
      </c>
      <c r="F145" s="115">
        <v>0</v>
      </c>
      <c r="G145" s="115">
        <v>0</v>
      </c>
      <c r="H145" s="116">
        <v>0</v>
      </c>
      <c r="I145" s="117">
        <v>0</v>
      </c>
      <c r="J145" s="115">
        <v>0</v>
      </c>
      <c r="K145" s="118">
        <v>0</v>
      </c>
      <c r="L145" s="95">
        <f t="shared" si="8"/>
        <v>0</v>
      </c>
      <c r="M145" s="95">
        <f t="shared" si="9"/>
        <v>0</v>
      </c>
      <c r="N145" s="95">
        <f t="shared" si="10"/>
        <v>0</v>
      </c>
      <c r="O145" s="95">
        <f t="shared" si="11"/>
        <v>0</v>
      </c>
    </row>
    <row r="146" spans="1:15" ht="28.5" customHeight="1" x14ac:dyDescent="0.25">
      <c r="A146" s="88">
        <v>144</v>
      </c>
      <c r="B146" s="89" t="s">
        <v>555</v>
      </c>
      <c r="C146" s="90" t="s">
        <v>556</v>
      </c>
      <c r="D146" s="89" t="s">
        <v>336</v>
      </c>
      <c r="E146" s="91">
        <v>0</v>
      </c>
      <c r="F146" s="115">
        <v>0</v>
      </c>
      <c r="G146" s="115">
        <v>0</v>
      </c>
      <c r="H146" s="116">
        <v>0</v>
      </c>
      <c r="I146" s="117">
        <v>0</v>
      </c>
      <c r="J146" s="115">
        <v>0</v>
      </c>
      <c r="K146" s="118">
        <v>0</v>
      </c>
      <c r="L146" s="95">
        <f t="shared" si="8"/>
        <v>0</v>
      </c>
      <c r="M146" s="95">
        <f t="shared" si="9"/>
        <v>0</v>
      </c>
      <c r="N146" s="95">
        <f t="shared" si="10"/>
        <v>0</v>
      </c>
      <c r="O146" s="95">
        <f t="shared" si="11"/>
        <v>0</v>
      </c>
    </row>
    <row r="147" spans="1:15" ht="28.5" customHeight="1" x14ac:dyDescent="0.25">
      <c r="A147" s="88">
        <v>145</v>
      </c>
      <c r="B147" s="89" t="s">
        <v>557</v>
      </c>
      <c r="C147" s="100" t="s">
        <v>556</v>
      </c>
      <c r="D147" s="89" t="s">
        <v>338</v>
      </c>
      <c r="E147" s="91">
        <v>0</v>
      </c>
      <c r="F147" s="115">
        <v>0</v>
      </c>
      <c r="G147" s="115">
        <v>0</v>
      </c>
      <c r="H147" s="116">
        <v>0</v>
      </c>
      <c r="I147" s="117">
        <v>0</v>
      </c>
      <c r="J147" s="115">
        <v>0</v>
      </c>
      <c r="K147" s="118">
        <v>0</v>
      </c>
      <c r="L147" s="95">
        <f t="shared" si="8"/>
        <v>0</v>
      </c>
      <c r="M147" s="95">
        <f t="shared" si="9"/>
        <v>0</v>
      </c>
      <c r="N147" s="95">
        <f t="shared" si="10"/>
        <v>0</v>
      </c>
      <c r="O147" s="95">
        <f t="shared" si="11"/>
        <v>0</v>
      </c>
    </row>
    <row r="148" spans="1:15" ht="28.5" customHeight="1" x14ac:dyDescent="0.25">
      <c r="A148" s="96">
        <v>146</v>
      </c>
      <c r="B148" s="97" t="s">
        <v>558</v>
      </c>
      <c r="C148" s="102" t="s">
        <v>559</v>
      </c>
      <c r="D148" s="97" t="s">
        <v>336</v>
      </c>
      <c r="E148" s="99">
        <v>0</v>
      </c>
      <c r="F148" s="119">
        <v>0</v>
      </c>
      <c r="G148" s="119">
        <v>0</v>
      </c>
      <c r="H148" s="120">
        <v>0</v>
      </c>
      <c r="I148" s="117">
        <v>0</v>
      </c>
      <c r="J148" s="119">
        <v>0</v>
      </c>
      <c r="K148" s="121">
        <v>0</v>
      </c>
      <c r="L148" s="95">
        <f t="shared" si="8"/>
        <v>0</v>
      </c>
      <c r="M148" s="95">
        <f t="shared" si="9"/>
        <v>0</v>
      </c>
      <c r="N148" s="95">
        <f t="shared" si="10"/>
        <v>0</v>
      </c>
      <c r="O148" s="95">
        <f t="shared" si="11"/>
        <v>0</v>
      </c>
    </row>
    <row r="149" spans="1:15" ht="28.5" customHeight="1" x14ac:dyDescent="0.25">
      <c r="A149" s="88">
        <v>147</v>
      </c>
      <c r="B149" s="89" t="s">
        <v>560</v>
      </c>
      <c r="C149" s="90" t="s">
        <v>561</v>
      </c>
      <c r="D149" s="89" t="s">
        <v>336</v>
      </c>
      <c r="E149" s="91">
        <v>0</v>
      </c>
      <c r="F149" s="115">
        <v>0</v>
      </c>
      <c r="G149" s="115">
        <v>0</v>
      </c>
      <c r="H149" s="116">
        <v>0</v>
      </c>
      <c r="I149" s="117">
        <v>0</v>
      </c>
      <c r="J149" s="115">
        <v>0</v>
      </c>
      <c r="K149" s="118">
        <v>0</v>
      </c>
      <c r="L149" s="95">
        <f t="shared" si="8"/>
        <v>0</v>
      </c>
      <c r="M149" s="95">
        <f t="shared" si="9"/>
        <v>0</v>
      </c>
      <c r="N149" s="95">
        <f t="shared" si="10"/>
        <v>0</v>
      </c>
      <c r="O149" s="95">
        <f t="shared" si="11"/>
        <v>0</v>
      </c>
    </row>
    <row r="150" spans="1:15" ht="28.5" customHeight="1" x14ac:dyDescent="0.25">
      <c r="A150" s="88">
        <v>148</v>
      </c>
      <c r="B150" s="89" t="s">
        <v>562</v>
      </c>
      <c r="C150" s="90" t="s">
        <v>563</v>
      </c>
      <c r="D150" s="89" t="s">
        <v>336</v>
      </c>
      <c r="E150" s="91">
        <v>0</v>
      </c>
      <c r="F150" s="115">
        <v>0</v>
      </c>
      <c r="G150" s="115">
        <v>0</v>
      </c>
      <c r="H150" s="116">
        <v>0</v>
      </c>
      <c r="I150" s="117">
        <v>0</v>
      </c>
      <c r="J150" s="115">
        <v>0</v>
      </c>
      <c r="K150" s="118">
        <v>0</v>
      </c>
      <c r="L150" s="95">
        <f t="shared" si="8"/>
        <v>0</v>
      </c>
      <c r="M150" s="95">
        <f t="shared" si="9"/>
        <v>0</v>
      </c>
      <c r="N150" s="95">
        <f t="shared" si="10"/>
        <v>0</v>
      </c>
      <c r="O150" s="95">
        <f t="shared" si="11"/>
        <v>0</v>
      </c>
    </row>
    <row r="151" spans="1:15" ht="28.5" customHeight="1" x14ac:dyDescent="0.25">
      <c r="A151" s="88">
        <v>149</v>
      </c>
      <c r="B151" s="89" t="s">
        <v>564</v>
      </c>
      <c r="C151" s="90" t="s">
        <v>565</v>
      </c>
      <c r="D151" s="89" t="s">
        <v>336</v>
      </c>
      <c r="E151" s="91">
        <v>0</v>
      </c>
      <c r="F151" s="115">
        <v>0</v>
      </c>
      <c r="G151" s="115">
        <v>0</v>
      </c>
      <c r="H151" s="116">
        <v>0</v>
      </c>
      <c r="I151" s="117">
        <v>0</v>
      </c>
      <c r="J151" s="115">
        <v>0</v>
      </c>
      <c r="K151" s="118">
        <v>0</v>
      </c>
      <c r="L151" s="95">
        <f t="shared" si="8"/>
        <v>0</v>
      </c>
      <c r="M151" s="95">
        <f t="shared" si="9"/>
        <v>0</v>
      </c>
      <c r="N151" s="95">
        <f t="shared" si="10"/>
        <v>0</v>
      </c>
      <c r="O151" s="95">
        <f t="shared" si="11"/>
        <v>0</v>
      </c>
    </row>
    <row r="152" spans="1:15" ht="28.5" customHeight="1" x14ac:dyDescent="0.25">
      <c r="A152" s="88">
        <v>150</v>
      </c>
      <c r="B152" s="89" t="s">
        <v>566</v>
      </c>
      <c r="C152" s="90" t="s">
        <v>567</v>
      </c>
      <c r="D152" s="89" t="s">
        <v>288</v>
      </c>
      <c r="E152" s="91">
        <v>0</v>
      </c>
      <c r="F152" s="115">
        <v>0</v>
      </c>
      <c r="G152" s="115">
        <v>0</v>
      </c>
      <c r="H152" s="116">
        <v>0</v>
      </c>
      <c r="I152" s="117">
        <v>0</v>
      </c>
      <c r="J152" s="115">
        <v>0</v>
      </c>
      <c r="K152" s="118">
        <v>0</v>
      </c>
      <c r="L152" s="95">
        <f t="shared" si="8"/>
        <v>0</v>
      </c>
      <c r="M152" s="95">
        <f t="shared" si="9"/>
        <v>0</v>
      </c>
      <c r="N152" s="95">
        <f t="shared" si="10"/>
        <v>0</v>
      </c>
      <c r="O152" s="95">
        <f t="shared" si="11"/>
        <v>0</v>
      </c>
    </row>
    <row r="153" spans="1:15" ht="28.5" customHeight="1" x14ac:dyDescent="0.25">
      <c r="A153" s="88">
        <v>151</v>
      </c>
      <c r="B153" s="89" t="s">
        <v>96</v>
      </c>
      <c r="C153" s="90" t="s">
        <v>339</v>
      </c>
      <c r="D153" s="89" t="s">
        <v>288</v>
      </c>
      <c r="E153" s="91">
        <v>310</v>
      </c>
      <c r="F153" s="115">
        <v>8416</v>
      </c>
      <c r="G153" s="115">
        <v>4208</v>
      </c>
      <c r="H153" s="116">
        <v>0</v>
      </c>
      <c r="I153" s="117">
        <v>0.5</v>
      </c>
      <c r="J153" s="115">
        <v>4208</v>
      </c>
      <c r="K153" s="118">
        <v>1304480</v>
      </c>
      <c r="L153" s="95">
        <f t="shared" si="8"/>
        <v>429.21599999999995</v>
      </c>
      <c r="M153" s="95">
        <f t="shared" si="9"/>
        <v>8845.2160000000003</v>
      </c>
      <c r="N153" s="95">
        <f t="shared" si="10"/>
        <v>4422.6080000000002</v>
      </c>
      <c r="O153" s="95">
        <f t="shared" si="11"/>
        <v>4422.6080000000002</v>
      </c>
    </row>
    <row r="154" spans="1:15" ht="28.5" customHeight="1" x14ac:dyDescent="0.25">
      <c r="A154" s="96">
        <v>152</v>
      </c>
      <c r="B154" s="97" t="s">
        <v>97</v>
      </c>
      <c r="C154" s="98" t="s">
        <v>340</v>
      </c>
      <c r="D154" s="97" t="s">
        <v>288</v>
      </c>
      <c r="E154" s="99">
        <v>25</v>
      </c>
      <c r="F154" s="119">
        <v>20935</v>
      </c>
      <c r="G154" s="119">
        <v>11682</v>
      </c>
      <c r="H154" s="120">
        <v>1</v>
      </c>
      <c r="I154" s="117">
        <v>1</v>
      </c>
      <c r="J154" s="119">
        <v>0</v>
      </c>
      <c r="K154" s="121">
        <v>0</v>
      </c>
      <c r="L154" s="95">
        <f t="shared" si="8"/>
        <v>1067.6849999999999</v>
      </c>
      <c r="M154" s="95">
        <f t="shared" si="9"/>
        <v>22002.685000000001</v>
      </c>
      <c r="N154" s="95">
        <f t="shared" si="10"/>
        <v>22002.685000000001</v>
      </c>
      <c r="O154" s="95">
        <f t="shared" si="11"/>
        <v>0</v>
      </c>
    </row>
    <row r="155" spans="1:15" ht="28.5" customHeight="1" x14ac:dyDescent="0.25">
      <c r="A155" s="96">
        <v>153</v>
      </c>
      <c r="B155" s="97" t="s">
        <v>568</v>
      </c>
      <c r="C155" s="98" t="s">
        <v>569</v>
      </c>
      <c r="D155" s="97" t="s">
        <v>288</v>
      </c>
      <c r="E155" s="99">
        <v>0</v>
      </c>
      <c r="F155" s="119">
        <v>0</v>
      </c>
      <c r="G155" s="119">
        <v>0</v>
      </c>
      <c r="H155" s="120">
        <v>0</v>
      </c>
      <c r="I155" s="117">
        <v>0</v>
      </c>
      <c r="J155" s="119">
        <v>0</v>
      </c>
      <c r="K155" s="121">
        <v>0</v>
      </c>
      <c r="L155" s="95">
        <f t="shared" si="8"/>
        <v>0</v>
      </c>
      <c r="M155" s="95">
        <f t="shared" si="9"/>
        <v>0</v>
      </c>
      <c r="N155" s="95">
        <f t="shared" si="10"/>
        <v>0</v>
      </c>
      <c r="O155" s="95">
        <f t="shared" si="11"/>
        <v>0</v>
      </c>
    </row>
    <row r="156" spans="1:15" ht="28.5" customHeight="1" x14ac:dyDescent="0.25">
      <c r="A156" s="96">
        <v>154</v>
      </c>
      <c r="B156" s="97" t="s">
        <v>138</v>
      </c>
      <c r="C156" s="98" t="s">
        <v>341</v>
      </c>
      <c r="D156" s="97" t="s">
        <v>334</v>
      </c>
      <c r="E156" s="99">
        <v>5</v>
      </c>
      <c r="F156" s="119">
        <v>5292</v>
      </c>
      <c r="G156" s="119">
        <v>3604</v>
      </c>
      <c r="H156" s="120">
        <v>1</v>
      </c>
      <c r="I156" s="117">
        <v>1</v>
      </c>
      <c r="J156" s="119">
        <v>0</v>
      </c>
      <c r="K156" s="121">
        <v>0</v>
      </c>
      <c r="L156" s="95">
        <f t="shared" si="8"/>
        <v>269.892</v>
      </c>
      <c r="M156" s="95">
        <f t="shared" si="9"/>
        <v>5561.8919999999998</v>
      </c>
      <c r="N156" s="95">
        <f t="shared" si="10"/>
        <v>5561.8919999999998</v>
      </c>
      <c r="O156" s="95">
        <f t="shared" si="11"/>
        <v>0</v>
      </c>
    </row>
    <row r="157" spans="1:15" ht="28.5" customHeight="1" x14ac:dyDescent="0.25">
      <c r="A157" s="88">
        <v>155</v>
      </c>
      <c r="B157" s="89" t="s">
        <v>139</v>
      </c>
      <c r="C157" s="90" t="s">
        <v>342</v>
      </c>
      <c r="D157" s="89" t="s">
        <v>343</v>
      </c>
      <c r="E157" s="91">
        <v>96</v>
      </c>
      <c r="F157" s="115">
        <v>5292</v>
      </c>
      <c r="G157" s="115">
        <v>3524</v>
      </c>
      <c r="H157" s="116">
        <v>0</v>
      </c>
      <c r="I157" s="117">
        <v>0.33408919123204839</v>
      </c>
      <c r="J157" s="115">
        <v>3524</v>
      </c>
      <c r="K157" s="118">
        <v>338304</v>
      </c>
      <c r="L157" s="95">
        <f t="shared" si="8"/>
        <v>269.892</v>
      </c>
      <c r="M157" s="95">
        <f t="shared" si="9"/>
        <v>5561.8919999999998</v>
      </c>
      <c r="N157" s="95">
        <f t="shared" si="10"/>
        <v>1858.1680000000001</v>
      </c>
      <c r="O157" s="95">
        <f t="shared" si="11"/>
        <v>3703.7239999999997</v>
      </c>
    </row>
    <row r="158" spans="1:15" ht="28.5" customHeight="1" x14ac:dyDescent="0.25">
      <c r="A158" s="88">
        <v>156</v>
      </c>
      <c r="B158" s="89" t="s">
        <v>98</v>
      </c>
      <c r="C158" s="90" t="s">
        <v>344</v>
      </c>
      <c r="D158" s="89" t="s">
        <v>345</v>
      </c>
      <c r="E158" s="91">
        <v>70</v>
      </c>
      <c r="F158" s="115">
        <v>8153</v>
      </c>
      <c r="G158" s="115">
        <v>4208</v>
      </c>
      <c r="H158" s="116">
        <v>0</v>
      </c>
      <c r="I158" s="117">
        <v>0.4838709677419355</v>
      </c>
      <c r="J158" s="115">
        <v>4208</v>
      </c>
      <c r="K158" s="118">
        <v>294560</v>
      </c>
      <c r="L158" s="95">
        <f t="shared" si="8"/>
        <v>415.803</v>
      </c>
      <c r="M158" s="95">
        <f t="shared" si="9"/>
        <v>8568.8029999999999</v>
      </c>
      <c r="N158" s="95">
        <f t="shared" si="10"/>
        <v>4146.1949999999997</v>
      </c>
      <c r="O158" s="95">
        <f t="shared" si="11"/>
        <v>4422.6080000000002</v>
      </c>
    </row>
    <row r="159" spans="1:15" ht="28.5" customHeight="1" x14ac:dyDescent="0.25">
      <c r="A159" s="88">
        <v>157</v>
      </c>
      <c r="B159" s="89" t="s">
        <v>99</v>
      </c>
      <c r="C159" s="90" t="s">
        <v>346</v>
      </c>
      <c r="D159" s="89" t="s">
        <v>347</v>
      </c>
      <c r="E159" s="91">
        <v>96</v>
      </c>
      <c r="F159" s="115">
        <v>9468</v>
      </c>
      <c r="G159" s="115">
        <v>5681</v>
      </c>
      <c r="H159" s="116">
        <v>0</v>
      </c>
      <c r="I159" s="117">
        <v>0.3999788762146177</v>
      </c>
      <c r="J159" s="115">
        <v>5681</v>
      </c>
      <c r="K159" s="118">
        <v>545376</v>
      </c>
      <c r="L159" s="95">
        <f t="shared" si="8"/>
        <v>482.86799999999999</v>
      </c>
      <c r="M159" s="95">
        <f t="shared" si="9"/>
        <v>9950.8680000000004</v>
      </c>
      <c r="N159" s="95">
        <f t="shared" si="10"/>
        <v>3980.1370000000006</v>
      </c>
      <c r="O159" s="95">
        <f t="shared" si="11"/>
        <v>5970.7309999999998</v>
      </c>
    </row>
    <row r="160" spans="1:15" ht="28.5" customHeight="1" x14ac:dyDescent="0.25">
      <c r="A160" s="88">
        <v>158</v>
      </c>
      <c r="B160" s="89" t="s">
        <v>570</v>
      </c>
      <c r="C160" s="90" t="s">
        <v>571</v>
      </c>
      <c r="D160" s="89" t="s">
        <v>343</v>
      </c>
      <c r="E160" s="91">
        <v>0</v>
      </c>
      <c r="F160" s="115">
        <v>0</v>
      </c>
      <c r="G160" s="115">
        <v>0</v>
      </c>
      <c r="H160" s="116">
        <v>0</v>
      </c>
      <c r="I160" s="117">
        <v>0</v>
      </c>
      <c r="J160" s="115">
        <v>0</v>
      </c>
      <c r="K160" s="118">
        <v>0</v>
      </c>
      <c r="L160" s="95">
        <f t="shared" si="8"/>
        <v>0</v>
      </c>
      <c r="M160" s="95">
        <f t="shared" si="9"/>
        <v>0</v>
      </c>
      <c r="N160" s="95">
        <f t="shared" si="10"/>
        <v>0</v>
      </c>
      <c r="O160" s="95">
        <f t="shared" si="11"/>
        <v>0</v>
      </c>
    </row>
    <row r="161" spans="1:15" ht="28.5" customHeight="1" x14ac:dyDescent="0.25">
      <c r="A161" s="96">
        <v>159</v>
      </c>
      <c r="B161" s="97" t="s">
        <v>100</v>
      </c>
      <c r="C161" s="98" t="s">
        <v>348</v>
      </c>
      <c r="D161" s="97" t="s">
        <v>349</v>
      </c>
      <c r="E161" s="99">
        <v>96</v>
      </c>
      <c r="F161" s="119">
        <v>7101</v>
      </c>
      <c r="G161" s="119">
        <v>4734</v>
      </c>
      <c r="H161" s="120">
        <v>1</v>
      </c>
      <c r="I161" s="117">
        <v>1</v>
      </c>
      <c r="J161" s="119">
        <v>0</v>
      </c>
      <c r="K161" s="121">
        <v>0</v>
      </c>
      <c r="L161" s="95">
        <f t="shared" si="8"/>
        <v>362.15099999999995</v>
      </c>
      <c r="M161" s="95">
        <f t="shared" si="9"/>
        <v>7463.1509999999998</v>
      </c>
      <c r="N161" s="95">
        <f t="shared" si="10"/>
        <v>7463.1509999999998</v>
      </c>
      <c r="O161" s="95">
        <f t="shared" si="11"/>
        <v>0</v>
      </c>
    </row>
    <row r="162" spans="1:15" ht="28.5" customHeight="1" x14ac:dyDescent="0.25">
      <c r="A162" s="88">
        <v>160</v>
      </c>
      <c r="B162" s="89" t="s">
        <v>101</v>
      </c>
      <c r="C162" s="90" t="s">
        <v>350</v>
      </c>
      <c r="D162" s="89" t="s">
        <v>351</v>
      </c>
      <c r="E162" s="91">
        <v>15</v>
      </c>
      <c r="F162" s="115">
        <v>3209</v>
      </c>
      <c r="G162" s="115">
        <v>2166</v>
      </c>
      <c r="H162" s="116">
        <v>0</v>
      </c>
      <c r="I162" s="117">
        <v>0.32502337176690554</v>
      </c>
      <c r="J162" s="115">
        <v>2166</v>
      </c>
      <c r="K162" s="118">
        <v>32490</v>
      </c>
      <c r="L162" s="95">
        <f t="shared" si="8"/>
        <v>163.65899999999999</v>
      </c>
      <c r="M162" s="95">
        <f t="shared" si="9"/>
        <v>3372.6590000000001</v>
      </c>
      <c r="N162" s="95">
        <f t="shared" si="10"/>
        <v>1096.193</v>
      </c>
      <c r="O162" s="95">
        <f t="shared" si="11"/>
        <v>2276.4660000000003</v>
      </c>
    </row>
    <row r="163" spans="1:15" ht="28.5" customHeight="1" x14ac:dyDescent="0.25">
      <c r="A163" s="88">
        <v>161</v>
      </c>
      <c r="B163" s="89" t="s">
        <v>102</v>
      </c>
      <c r="C163" s="90" t="s">
        <v>352</v>
      </c>
      <c r="D163" s="89" t="s">
        <v>288</v>
      </c>
      <c r="E163" s="91">
        <v>18</v>
      </c>
      <c r="F163" s="115">
        <v>3524</v>
      </c>
      <c r="G163" s="115">
        <v>2128</v>
      </c>
      <c r="H163" s="116">
        <v>0</v>
      </c>
      <c r="I163" s="117">
        <v>0.39614074914869468</v>
      </c>
      <c r="J163" s="115">
        <v>2128</v>
      </c>
      <c r="K163" s="118">
        <v>38304</v>
      </c>
      <c r="L163" s="95">
        <f t="shared" si="8"/>
        <v>179.72399999999999</v>
      </c>
      <c r="M163" s="95">
        <f t="shared" si="9"/>
        <v>3703.7240000000002</v>
      </c>
      <c r="N163" s="95">
        <f t="shared" si="10"/>
        <v>1467.1960000000001</v>
      </c>
      <c r="O163" s="95">
        <f t="shared" si="11"/>
        <v>2236.5280000000002</v>
      </c>
    </row>
    <row r="164" spans="1:15" ht="28.5" customHeight="1" x14ac:dyDescent="0.25">
      <c r="A164" s="88">
        <v>162</v>
      </c>
      <c r="B164" s="89" t="s">
        <v>103</v>
      </c>
      <c r="C164" s="100" t="s">
        <v>353</v>
      </c>
      <c r="D164" s="89" t="s">
        <v>288</v>
      </c>
      <c r="E164" s="91">
        <v>27</v>
      </c>
      <c r="F164" s="115">
        <v>4261</v>
      </c>
      <c r="G164" s="115">
        <v>2554</v>
      </c>
      <c r="H164" s="116">
        <v>0</v>
      </c>
      <c r="I164" s="117">
        <v>0.40061018540248772</v>
      </c>
      <c r="J164" s="115">
        <v>2554</v>
      </c>
      <c r="K164" s="118">
        <v>68958</v>
      </c>
      <c r="L164" s="95">
        <f t="shared" si="8"/>
        <v>217.31099999999998</v>
      </c>
      <c r="M164" s="95">
        <f t="shared" si="9"/>
        <v>4478.3109999999997</v>
      </c>
      <c r="N164" s="95">
        <f t="shared" si="10"/>
        <v>1794.057</v>
      </c>
      <c r="O164" s="95">
        <f t="shared" si="11"/>
        <v>2684.2539999999999</v>
      </c>
    </row>
    <row r="165" spans="1:15" ht="28.5" customHeight="1" x14ac:dyDescent="0.25">
      <c r="A165" s="88">
        <v>163</v>
      </c>
      <c r="B165" s="89" t="s">
        <v>572</v>
      </c>
      <c r="C165" s="90" t="s">
        <v>573</v>
      </c>
      <c r="D165" s="89" t="s">
        <v>288</v>
      </c>
      <c r="E165" s="91">
        <v>0</v>
      </c>
      <c r="F165" s="115">
        <v>0</v>
      </c>
      <c r="G165" s="115">
        <v>0</v>
      </c>
      <c r="H165" s="116">
        <v>0</v>
      </c>
      <c r="I165" s="117">
        <v>0</v>
      </c>
      <c r="J165" s="115">
        <v>0</v>
      </c>
      <c r="K165" s="118">
        <v>0</v>
      </c>
      <c r="L165" s="95">
        <f t="shared" si="8"/>
        <v>0</v>
      </c>
      <c r="M165" s="95">
        <f t="shared" si="9"/>
        <v>0</v>
      </c>
      <c r="N165" s="95">
        <f t="shared" si="10"/>
        <v>0</v>
      </c>
      <c r="O165" s="95">
        <f t="shared" si="11"/>
        <v>0</v>
      </c>
    </row>
    <row r="166" spans="1:15" ht="28.5" customHeight="1" x14ac:dyDescent="0.25">
      <c r="A166" s="88">
        <v>164</v>
      </c>
      <c r="B166" s="89" t="s">
        <v>140</v>
      </c>
      <c r="C166" s="90" t="s">
        <v>354</v>
      </c>
      <c r="D166" s="89" t="s">
        <v>288</v>
      </c>
      <c r="E166" s="91">
        <v>30</v>
      </c>
      <c r="F166" s="115">
        <v>6891</v>
      </c>
      <c r="G166" s="115">
        <v>1578</v>
      </c>
      <c r="H166" s="116">
        <v>0</v>
      </c>
      <c r="I166" s="117">
        <v>0.77100565955594247</v>
      </c>
      <c r="J166" s="115">
        <v>1578</v>
      </c>
      <c r="K166" s="118">
        <v>47340</v>
      </c>
      <c r="L166" s="95">
        <f t="shared" si="8"/>
        <v>351.44099999999997</v>
      </c>
      <c r="M166" s="95">
        <f t="shared" si="9"/>
        <v>7242.4409999999998</v>
      </c>
      <c r="N166" s="95">
        <f t="shared" si="10"/>
        <v>5583.9629999999997</v>
      </c>
      <c r="O166" s="95">
        <f t="shared" si="11"/>
        <v>1658.4780000000001</v>
      </c>
    </row>
    <row r="167" spans="1:15" ht="28.5" customHeight="1" x14ac:dyDescent="0.25">
      <c r="A167" s="96">
        <v>165</v>
      </c>
      <c r="B167" s="97" t="s">
        <v>574</v>
      </c>
      <c r="C167" s="98" t="s">
        <v>575</v>
      </c>
      <c r="D167" s="97" t="s">
        <v>576</v>
      </c>
      <c r="E167" s="99">
        <v>0</v>
      </c>
      <c r="F167" s="119">
        <v>0</v>
      </c>
      <c r="G167" s="119">
        <v>0</v>
      </c>
      <c r="H167" s="120">
        <v>0</v>
      </c>
      <c r="I167" s="117">
        <v>0</v>
      </c>
      <c r="J167" s="119">
        <v>0</v>
      </c>
      <c r="K167" s="121">
        <v>0</v>
      </c>
      <c r="L167" s="95">
        <f t="shared" si="8"/>
        <v>0</v>
      </c>
      <c r="M167" s="95">
        <f t="shared" si="9"/>
        <v>0</v>
      </c>
      <c r="N167" s="95">
        <f t="shared" si="10"/>
        <v>0</v>
      </c>
      <c r="O167" s="95">
        <f t="shared" si="11"/>
        <v>0</v>
      </c>
    </row>
    <row r="168" spans="1:15" ht="28.5" customHeight="1" x14ac:dyDescent="0.25">
      <c r="A168" s="96">
        <v>166</v>
      </c>
      <c r="B168" s="97" t="s">
        <v>577</v>
      </c>
      <c r="C168" s="98" t="s">
        <v>578</v>
      </c>
      <c r="D168" s="97" t="s">
        <v>579</v>
      </c>
      <c r="E168" s="99">
        <v>0</v>
      </c>
      <c r="F168" s="119">
        <v>0</v>
      </c>
      <c r="G168" s="119">
        <v>0</v>
      </c>
      <c r="H168" s="120">
        <v>0</v>
      </c>
      <c r="I168" s="117">
        <v>0</v>
      </c>
      <c r="J168" s="119">
        <v>0</v>
      </c>
      <c r="K168" s="121">
        <v>0</v>
      </c>
      <c r="L168" s="95">
        <f t="shared" si="8"/>
        <v>0</v>
      </c>
      <c r="M168" s="95">
        <f t="shared" si="9"/>
        <v>0</v>
      </c>
      <c r="N168" s="95">
        <f t="shared" si="10"/>
        <v>0</v>
      </c>
      <c r="O168" s="95">
        <f t="shared" si="11"/>
        <v>0</v>
      </c>
    </row>
    <row r="169" spans="1:15" ht="28.5" customHeight="1" x14ac:dyDescent="0.25">
      <c r="A169" s="88">
        <v>167</v>
      </c>
      <c r="B169" s="89" t="s">
        <v>580</v>
      </c>
      <c r="C169" s="90" t="s">
        <v>581</v>
      </c>
      <c r="D169" s="89" t="s">
        <v>582</v>
      </c>
      <c r="E169" s="91">
        <v>0</v>
      </c>
      <c r="F169" s="115">
        <v>0</v>
      </c>
      <c r="G169" s="115">
        <v>0</v>
      </c>
      <c r="H169" s="116">
        <v>0</v>
      </c>
      <c r="I169" s="117">
        <v>0</v>
      </c>
      <c r="J169" s="115">
        <v>0</v>
      </c>
      <c r="K169" s="118">
        <v>0</v>
      </c>
      <c r="L169" s="95">
        <f t="shared" si="8"/>
        <v>0</v>
      </c>
      <c r="M169" s="95">
        <f t="shared" si="9"/>
        <v>0</v>
      </c>
      <c r="N169" s="95">
        <f t="shared" si="10"/>
        <v>0</v>
      </c>
      <c r="O169" s="95">
        <f t="shared" si="11"/>
        <v>0</v>
      </c>
    </row>
    <row r="170" spans="1:15" ht="28.5" customHeight="1" x14ac:dyDescent="0.25">
      <c r="A170" s="88">
        <v>168</v>
      </c>
      <c r="B170" s="89" t="s">
        <v>583</v>
      </c>
      <c r="C170" s="90" t="s">
        <v>584</v>
      </c>
      <c r="D170" s="89" t="s">
        <v>288</v>
      </c>
      <c r="E170" s="91">
        <v>0</v>
      </c>
      <c r="F170" s="115">
        <v>0</v>
      </c>
      <c r="G170" s="115">
        <v>0</v>
      </c>
      <c r="H170" s="116">
        <v>0</v>
      </c>
      <c r="I170" s="117">
        <v>0</v>
      </c>
      <c r="J170" s="115">
        <v>0</v>
      </c>
      <c r="K170" s="118">
        <v>0</v>
      </c>
      <c r="L170" s="95">
        <f t="shared" si="8"/>
        <v>0</v>
      </c>
      <c r="M170" s="95">
        <f t="shared" si="9"/>
        <v>0</v>
      </c>
      <c r="N170" s="95">
        <f t="shared" si="10"/>
        <v>0</v>
      </c>
      <c r="O170" s="95">
        <f t="shared" si="11"/>
        <v>0</v>
      </c>
    </row>
    <row r="171" spans="1:15" ht="28.5" customHeight="1" x14ac:dyDescent="0.25">
      <c r="A171" s="88">
        <v>169</v>
      </c>
      <c r="B171" s="89" t="s">
        <v>104</v>
      </c>
      <c r="C171" s="90" t="s">
        <v>355</v>
      </c>
      <c r="D171" s="89" t="s">
        <v>288</v>
      </c>
      <c r="E171" s="91">
        <v>13</v>
      </c>
      <c r="F171" s="115">
        <v>165585</v>
      </c>
      <c r="G171" s="115">
        <v>81729</v>
      </c>
      <c r="H171" s="116">
        <v>0</v>
      </c>
      <c r="I171" s="117">
        <v>0.50642268321405925</v>
      </c>
      <c r="J171" s="115">
        <v>81729</v>
      </c>
      <c r="K171" s="118">
        <v>1062477</v>
      </c>
      <c r="L171" s="95">
        <f t="shared" si="8"/>
        <v>8444.8349999999991</v>
      </c>
      <c r="M171" s="95">
        <f t="shared" si="9"/>
        <v>174029.83499999999</v>
      </c>
      <c r="N171" s="95">
        <f t="shared" si="10"/>
        <v>88132.656000000003</v>
      </c>
      <c r="O171" s="95">
        <f t="shared" si="11"/>
        <v>85897.178999999989</v>
      </c>
    </row>
    <row r="172" spans="1:15" ht="28.5" customHeight="1" x14ac:dyDescent="0.25">
      <c r="A172" s="88">
        <v>170</v>
      </c>
      <c r="B172" s="89" t="s">
        <v>105</v>
      </c>
      <c r="C172" s="90" t="s">
        <v>356</v>
      </c>
      <c r="D172" s="89" t="s">
        <v>357</v>
      </c>
      <c r="E172" s="91">
        <v>283</v>
      </c>
      <c r="F172" s="115">
        <v>48182</v>
      </c>
      <c r="G172" s="115">
        <v>18464</v>
      </c>
      <c r="H172" s="116">
        <v>0</v>
      </c>
      <c r="I172" s="117">
        <v>0.61678635174961605</v>
      </c>
      <c r="J172" s="115">
        <v>18464</v>
      </c>
      <c r="K172" s="118">
        <v>5225312</v>
      </c>
      <c r="L172" s="95">
        <f t="shared" si="8"/>
        <v>2457.2819999999997</v>
      </c>
      <c r="M172" s="95">
        <f t="shared" si="9"/>
        <v>50639.281999999999</v>
      </c>
      <c r="N172" s="95">
        <f t="shared" si="10"/>
        <v>31233.617999999999</v>
      </c>
      <c r="O172" s="95">
        <f t="shared" si="11"/>
        <v>19405.664000000001</v>
      </c>
    </row>
    <row r="173" spans="1:15" ht="28.5" customHeight="1" x14ac:dyDescent="0.25">
      <c r="A173" s="88">
        <v>171</v>
      </c>
      <c r="B173" s="89" t="s">
        <v>585</v>
      </c>
      <c r="C173" s="90" t="s">
        <v>586</v>
      </c>
      <c r="D173" s="89" t="s">
        <v>357</v>
      </c>
      <c r="E173" s="91">
        <v>0</v>
      </c>
      <c r="F173" s="115">
        <v>0</v>
      </c>
      <c r="G173" s="115">
        <v>0</v>
      </c>
      <c r="H173" s="116">
        <v>0</v>
      </c>
      <c r="I173" s="117">
        <v>0</v>
      </c>
      <c r="J173" s="115">
        <v>0</v>
      </c>
      <c r="K173" s="118">
        <v>0</v>
      </c>
      <c r="L173" s="95">
        <f t="shared" si="8"/>
        <v>0</v>
      </c>
      <c r="M173" s="95">
        <f t="shared" si="9"/>
        <v>0</v>
      </c>
      <c r="N173" s="95">
        <f t="shared" si="10"/>
        <v>0</v>
      </c>
      <c r="O173" s="95">
        <f t="shared" si="11"/>
        <v>0</v>
      </c>
    </row>
    <row r="174" spans="1:15" ht="28.5" customHeight="1" x14ac:dyDescent="0.25">
      <c r="A174" s="88">
        <v>172</v>
      </c>
      <c r="B174" s="89" t="s">
        <v>587</v>
      </c>
      <c r="C174" s="90" t="s">
        <v>588</v>
      </c>
      <c r="D174" s="89" t="s">
        <v>396</v>
      </c>
      <c r="E174" s="91">
        <v>0</v>
      </c>
      <c r="F174" s="115">
        <v>0</v>
      </c>
      <c r="G174" s="115">
        <v>0</v>
      </c>
      <c r="H174" s="116">
        <v>0</v>
      </c>
      <c r="I174" s="117">
        <v>0</v>
      </c>
      <c r="J174" s="115">
        <v>0</v>
      </c>
      <c r="K174" s="118">
        <v>0</v>
      </c>
      <c r="L174" s="95">
        <f t="shared" si="8"/>
        <v>0</v>
      </c>
      <c r="M174" s="95">
        <f t="shared" si="9"/>
        <v>0</v>
      </c>
      <c r="N174" s="95">
        <f t="shared" si="10"/>
        <v>0</v>
      </c>
      <c r="O174" s="95">
        <f t="shared" si="11"/>
        <v>0</v>
      </c>
    </row>
    <row r="175" spans="1:15" ht="28.5" customHeight="1" x14ac:dyDescent="0.25">
      <c r="A175" s="96">
        <v>173</v>
      </c>
      <c r="B175" s="97" t="s">
        <v>106</v>
      </c>
      <c r="C175" s="98" t="s">
        <v>358</v>
      </c>
      <c r="D175" s="97" t="s">
        <v>359</v>
      </c>
      <c r="E175" s="99">
        <v>10</v>
      </c>
      <c r="F175" s="119">
        <v>22618</v>
      </c>
      <c r="G175" s="119">
        <v>14769</v>
      </c>
      <c r="H175" s="120">
        <v>1</v>
      </c>
      <c r="I175" s="117">
        <v>1</v>
      </c>
      <c r="J175" s="119">
        <v>0</v>
      </c>
      <c r="K175" s="121">
        <v>0</v>
      </c>
      <c r="L175" s="95">
        <f t="shared" si="8"/>
        <v>1153.518</v>
      </c>
      <c r="M175" s="95">
        <f t="shared" si="9"/>
        <v>23771.518</v>
      </c>
      <c r="N175" s="95">
        <f t="shared" si="10"/>
        <v>23771.518</v>
      </c>
      <c r="O175" s="95">
        <f t="shared" si="11"/>
        <v>0</v>
      </c>
    </row>
    <row r="176" spans="1:15" ht="28.5" customHeight="1" x14ac:dyDescent="0.25">
      <c r="A176" s="88">
        <v>174</v>
      </c>
      <c r="B176" s="89" t="s">
        <v>107</v>
      </c>
      <c r="C176" s="90" t="s">
        <v>360</v>
      </c>
      <c r="D176" s="89" t="s">
        <v>361</v>
      </c>
      <c r="E176" s="91">
        <v>96</v>
      </c>
      <c r="F176" s="115">
        <v>10625</v>
      </c>
      <c r="G176" s="115">
        <v>5786</v>
      </c>
      <c r="H176" s="116">
        <v>0</v>
      </c>
      <c r="I176" s="117">
        <v>0.45543529411764705</v>
      </c>
      <c r="J176" s="115">
        <v>5786</v>
      </c>
      <c r="K176" s="118">
        <v>555456</v>
      </c>
      <c r="L176" s="95">
        <f t="shared" si="8"/>
        <v>541.875</v>
      </c>
      <c r="M176" s="95">
        <f t="shared" si="9"/>
        <v>11166.875</v>
      </c>
      <c r="N176" s="95">
        <f t="shared" si="10"/>
        <v>5085.7889999999998</v>
      </c>
      <c r="O176" s="95">
        <f t="shared" si="11"/>
        <v>6081.0860000000002</v>
      </c>
    </row>
    <row r="177" spans="1:15" ht="28.5" customHeight="1" x14ac:dyDescent="0.25">
      <c r="A177" s="88">
        <v>175</v>
      </c>
      <c r="B177" s="89" t="s">
        <v>589</v>
      </c>
      <c r="C177" s="90" t="s">
        <v>360</v>
      </c>
      <c r="D177" s="89" t="s">
        <v>590</v>
      </c>
      <c r="E177" s="91">
        <v>0</v>
      </c>
      <c r="F177" s="115">
        <v>0</v>
      </c>
      <c r="G177" s="115">
        <v>0</v>
      </c>
      <c r="H177" s="116">
        <v>0</v>
      </c>
      <c r="I177" s="117">
        <v>0</v>
      </c>
      <c r="J177" s="115">
        <v>0</v>
      </c>
      <c r="K177" s="118">
        <v>0</v>
      </c>
      <c r="L177" s="95">
        <f t="shared" si="8"/>
        <v>0</v>
      </c>
      <c r="M177" s="95">
        <f t="shared" si="9"/>
        <v>0</v>
      </c>
      <c r="N177" s="95">
        <f t="shared" si="10"/>
        <v>0</v>
      </c>
      <c r="O177" s="95">
        <f t="shared" si="11"/>
        <v>0</v>
      </c>
    </row>
    <row r="178" spans="1:15" ht="28.5" customHeight="1" x14ac:dyDescent="0.25">
      <c r="A178" s="88">
        <v>176</v>
      </c>
      <c r="B178" s="89" t="s">
        <v>141</v>
      </c>
      <c r="C178" s="90" t="s">
        <v>360</v>
      </c>
      <c r="D178" s="89" t="s">
        <v>357</v>
      </c>
      <c r="E178" s="91">
        <v>3</v>
      </c>
      <c r="F178" s="115">
        <v>3998</v>
      </c>
      <c r="G178" s="115">
        <v>2616</v>
      </c>
      <c r="H178" s="116">
        <v>0</v>
      </c>
      <c r="I178" s="117">
        <v>0.34567283641820912</v>
      </c>
      <c r="J178" s="115">
        <v>2616</v>
      </c>
      <c r="K178" s="118">
        <v>7848</v>
      </c>
      <c r="L178" s="95">
        <f t="shared" si="8"/>
        <v>203.898</v>
      </c>
      <c r="M178" s="95">
        <f t="shared" si="9"/>
        <v>4201.8980000000001</v>
      </c>
      <c r="N178" s="95">
        <f t="shared" si="10"/>
        <v>1452.4820000000002</v>
      </c>
      <c r="O178" s="95">
        <f t="shared" si="11"/>
        <v>2749.4160000000002</v>
      </c>
    </row>
    <row r="179" spans="1:15" ht="28.5" customHeight="1" x14ac:dyDescent="0.25">
      <c r="A179" s="88">
        <v>177</v>
      </c>
      <c r="B179" s="89" t="s">
        <v>591</v>
      </c>
      <c r="C179" s="90" t="s">
        <v>592</v>
      </c>
      <c r="D179" s="89" t="s">
        <v>357</v>
      </c>
      <c r="E179" s="91">
        <v>0</v>
      </c>
      <c r="F179" s="115">
        <v>0</v>
      </c>
      <c r="G179" s="115">
        <v>0</v>
      </c>
      <c r="H179" s="116">
        <v>0</v>
      </c>
      <c r="I179" s="117">
        <v>0</v>
      </c>
      <c r="J179" s="115">
        <v>0</v>
      </c>
      <c r="K179" s="118">
        <v>0</v>
      </c>
      <c r="L179" s="95">
        <f t="shared" si="8"/>
        <v>0</v>
      </c>
      <c r="M179" s="95">
        <f t="shared" si="9"/>
        <v>0</v>
      </c>
      <c r="N179" s="95">
        <f t="shared" si="10"/>
        <v>0</v>
      </c>
      <c r="O179" s="95">
        <f t="shared" si="11"/>
        <v>0</v>
      </c>
    </row>
    <row r="180" spans="1:15" ht="28.5" customHeight="1" x14ac:dyDescent="0.25">
      <c r="A180" s="96">
        <v>178</v>
      </c>
      <c r="B180" s="97" t="s">
        <v>593</v>
      </c>
      <c r="C180" s="98" t="s">
        <v>594</v>
      </c>
      <c r="D180" s="97" t="s">
        <v>595</v>
      </c>
      <c r="E180" s="99">
        <v>0</v>
      </c>
      <c r="F180" s="119">
        <v>0</v>
      </c>
      <c r="G180" s="119">
        <v>0</v>
      </c>
      <c r="H180" s="120">
        <v>0</v>
      </c>
      <c r="I180" s="117">
        <v>0</v>
      </c>
      <c r="J180" s="119">
        <v>0</v>
      </c>
      <c r="K180" s="121">
        <v>0</v>
      </c>
      <c r="L180" s="95">
        <f t="shared" si="8"/>
        <v>0</v>
      </c>
      <c r="M180" s="95">
        <f t="shared" si="9"/>
        <v>0</v>
      </c>
      <c r="N180" s="95">
        <f t="shared" si="10"/>
        <v>0</v>
      </c>
      <c r="O180" s="95">
        <f t="shared" si="11"/>
        <v>0</v>
      </c>
    </row>
    <row r="181" spans="1:15" ht="28.5" customHeight="1" x14ac:dyDescent="0.25">
      <c r="A181" s="88">
        <v>179</v>
      </c>
      <c r="B181" s="89" t="s">
        <v>596</v>
      </c>
      <c r="C181" s="90" t="s">
        <v>597</v>
      </c>
      <c r="D181" s="89" t="s">
        <v>598</v>
      </c>
      <c r="E181" s="91">
        <v>0</v>
      </c>
      <c r="F181" s="115">
        <v>0</v>
      </c>
      <c r="G181" s="115">
        <v>0</v>
      </c>
      <c r="H181" s="116">
        <v>0</v>
      </c>
      <c r="I181" s="117">
        <v>0</v>
      </c>
      <c r="J181" s="115">
        <v>0</v>
      </c>
      <c r="K181" s="118">
        <v>0</v>
      </c>
      <c r="L181" s="95">
        <f t="shared" si="8"/>
        <v>0</v>
      </c>
      <c r="M181" s="95">
        <f t="shared" si="9"/>
        <v>0</v>
      </c>
      <c r="N181" s="95">
        <f t="shared" si="10"/>
        <v>0</v>
      </c>
      <c r="O181" s="95">
        <f t="shared" si="11"/>
        <v>0</v>
      </c>
    </row>
    <row r="182" spans="1:15" ht="28.5" customHeight="1" x14ac:dyDescent="0.25">
      <c r="A182" s="88">
        <v>180</v>
      </c>
      <c r="B182" s="89" t="s">
        <v>599</v>
      </c>
      <c r="C182" s="90" t="s">
        <v>600</v>
      </c>
      <c r="D182" s="89" t="s">
        <v>601</v>
      </c>
      <c r="E182" s="91">
        <v>0</v>
      </c>
      <c r="F182" s="115">
        <v>0</v>
      </c>
      <c r="G182" s="115">
        <v>0</v>
      </c>
      <c r="H182" s="116">
        <v>0</v>
      </c>
      <c r="I182" s="117">
        <v>0</v>
      </c>
      <c r="J182" s="115">
        <v>0</v>
      </c>
      <c r="K182" s="118">
        <v>0</v>
      </c>
      <c r="L182" s="95">
        <f t="shared" si="8"/>
        <v>0</v>
      </c>
      <c r="M182" s="95">
        <f t="shared" si="9"/>
        <v>0</v>
      </c>
      <c r="N182" s="95">
        <f t="shared" si="10"/>
        <v>0</v>
      </c>
      <c r="O182" s="95">
        <f t="shared" si="11"/>
        <v>0</v>
      </c>
    </row>
    <row r="183" spans="1:15" ht="28.5" customHeight="1" x14ac:dyDescent="0.25">
      <c r="A183" s="88">
        <v>181</v>
      </c>
      <c r="B183" s="89" t="s">
        <v>602</v>
      </c>
      <c r="C183" s="90" t="s">
        <v>600</v>
      </c>
      <c r="D183" s="89" t="s">
        <v>603</v>
      </c>
      <c r="E183" s="91">
        <v>0</v>
      </c>
      <c r="F183" s="115">
        <v>0</v>
      </c>
      <c r="G183" s="115">
        <v>0</v>
      </c>
      <c r="H183" s="116">
        <v>0</v>
      </c>
      <c r="I183" s="117">
        <v>0</v>
      </c>
      <c r="J183" s="115">
        <v>0</v>
      </c>
      <c r="K183" s="118">
        <v>0</v>
      </c>
      <c r="L183" s="95">
        <f t="shared" si="8"/>
        <v>0</v>
      </c>
      <c r="M183" s="95">
        <f t="shared" si="9"/>
        <v>0</v>
      </c>
      <c r="N183" s="95">
        <f t="shared" si="10"/>
        <v>0</v>
      </c>
      <c r="O183" s="95">
        <f t="shared" si="11"/>
        <v>0</v>
      </c>
    </row>
    <row r="184" spans="1:15" ht="28.5" customHeight="1" x14ac:dyDescent="0.25">
      <c r="A184" s="88">
        <v>182</v>
      </c>
      <c r="B184" s="89" t="s">
        <v>604</v>
      </c>
      <c r="C184" s="90" t="s">
        <v>600</v>
      </c>
      <c r="D184" s="89" t="s">
        <v>605</v>
      </c>
      <c r="E184" s="91">
        <v>0</v>
      </c>
      <c r="F184" s="115">
        <v>0</v>
      </c>
      <c r="G184" s="115">
        <v>0</v>
      </c>
      <c r="H184" s="116">
        <v>0</v>
      </c>
      <c r="I184" s="117">
        <v>0</v>
      </c>
      <c r="J184" s="115">
        <v>0</v>
      </c>
      <c r="K184" s="118">
        <v>0</v>
      </c>
      <c r="L184" s="95">
        <f t="shared" si="8"/>
        <v>0</v>
      </c>
      <c r="M184" s="95">
        <f t="shared" si="9"/>
        <v>0</v>
      </c>
      <c r="N184" s="95">
        <f t="shared" si="10"/>
        <v>0</v>
      </c>
      <c r="O184" s="95">
        <f t="shared" si="11"/>
        <v>0</v>
      </c>
    </row>
    <row r="185" spans="1:15" ht="28.5" customHeight="1" x14ac:dyDescent="0.25">
      <c r="A185" s="88">
        <v>183</v>
      </c>
      <c r="B185" s="89" t="s">
        <v>606</v>
      </c>
      <c r="C185" s="90" t="s">
        <v>607</v>
      </c>
      <c r="D185" s="89" t="s">
        <v>608</v>
      </c>
      <c r="E185" s="91">
        <v>0</v>
      </c>
      <c r="F185" s="115">
        <v>0</v>
      </c>
      <c r="G185" s="115">
        <v>0</v>
      </c>
      <c r="H185" s="116">
        <v>0</v>
      </c>
      <c r="I185" s="117">
        <v>0</v>
      </c>
      <c r="J185" s="115">
        <v>0</v>
      </c>
      <c r="K185" s="118">
        <v>0</v>
      </c>
      <c r="L185" s="95">
        <f t="shared" si="8"/>
        <v>0</v>
      </c>
      <c r="M185" s="95">
        <f t="shared" si="9"/>
        <v>0</v>
      </c>
      <c r="N185" s="95">
        <f t="shared" si="10"/>
        <v>0</v>
      </c>
      <c r="O185" s="95">
        <f t="shared" si="11"/>
        <v>0</v>
      </c>
    </row>
    <row r="186" spans="1:15" ht="28.5" customHeight="1" x14ac:dyDescent="0.25">
      <c r="A186" s="88">
        <v>184</v>
      </c>
      <c r="B186" s="89" t="s">
        <v>609</v>
      </c>
      <c r="C186" s="90" t="s">
        <v>607</v>
      </c>
      <c r="D186" s="89" t="s">
        <v>610</v>
      </c>
      <c r="E186" s="91">
        <v>0</v>
      </c>
      <c r="F186" s="115">
        <v>0</v>
      </c>
      <c r="G186" s="115">
        <v>0</v>
      </c>
      <c r="H186" s="116">
        <v>0</v>
      </c>
      <c r="I186" s="117">
        <v>0</v>
      </c>
      <c r="J186" s="115">
        <v>0</v>
      </c>
      <c r="K186" s="118">
        <v>0</v>
      </c>
      <c r="L186" s="95">
        <f t="shared" si="8"/>
        <v>0</v>
      </c>
      <c r="M186" s="95">
        <f t="shared" si="9"/>
        <v>0</v>
      </c>
      <c r="N186" s="95">
        <f t="shared" si="10"/>
        <v>0</v>
      </c>
      <c r="O186" s="95">
        <f t="shared" si="11"/>
        <v>0</v>
      </c>
    </row>
    <row r="187" spans="1:15" ht="28.5" customHeight="1" x14ac:dyDescent="0.25">
      <c r="A187" s="88">
        <v>185</v>
      </c>
      <c r="B187" s="89" t="s">
        <v>611</v>
      </c>
      <c r="C187" s="90" t="s">
        <v>607</v>
      </c>
      <c r="D187" s="89" t="s">
        <v>612</v>
      </c>
      <c r="E187" s="91">
        <v>0</v>
      </c>
      <c r="F187" s="115">
        <v>0</v>
      </c>
      <c r="G187" s="115">
        <v>0</v>
      </c>
      <c r="H187" s="116">
        <v>0</v>
      </c>
      <c r="I187" s="117">
        <v>0</v>
      </c>
      <c r="J187" s="115">
        <v>0</v>
      </c>
      <c r="K187" s="118">
        <v>0</v>
      </c>
      <c r="L187" s="95">
        <f t="shared" si="8"/>
        <v>0</v>
      </c>
      <c r="M187" s="95">
        <f t="shared" si="9"/>
        <v>0</v>
      </c>
      <c r="N187" s="95">
        <f t="shared" si="10"/>
        <v>0</v>
      </c>
      <c r="O187" s="95">
        <f t="shared" si="11"/>
        <v>0</v>
      </c>
    </row>
    <row r="188" spans="1:15" ht="28.5" customHeight="1" x14ac:dyDescent="0.25">
      <c r="A188" s="88">
        <v>186</v>
      </c>
      <c r="B188" s="89" t="s">
        <v>613</v>
      </c>
      <c r="C188" s="90" t="s">
        <v>614</v>
      </c>
      <c r="D188" s="89" t="s">
        <v>615</v>
      </c>
      <c r="E188" s="91">
        <v>0</v>
      </c>
      <c r="F188" s="115">
        <v>0</v>
      </c>
      <c r="G188" s="115">
        <v>0</v>
      </c>
      <c r="H188" s="116">
        <v>0</v>
      </c>
      <c r="I188" s="117">
        <v>0</v>
      </c>
      <c r="J188" s="115">
        <v>0</v>
      </c>
      <c r="K188" s="118">
        <v>0</v>
      </c>
      <c r="L188" s="95">
        <f t="shared" si="8"/>
        <v>0</v>
      </c>
      <c r="M188" s="95">
        <f t="shared" si="9"/>
        <v>0</v>
      </c>
      <c r="N188" s="95">
        <f t="shared" si="10"/>
        <v>0</v>
      </c>
      <c r="O188" s="95">
        <f t="shared" si="11"/>
        <v>0</v>
      </c>
    </row>
    <row r="189" spans="1:15" ht="28.5" customHeight="1" x14ac:dyDescent="0.25">
      <c r="A189" s="88">
        <v>187</v>
      </c>
      <c r="B189" s="89" t="s">
        <v>616</v>
      </c>
      <c r="C189" s="90" t="s">
        <v>617</v>
      </c>
      <c r="D189" s="89" t="s">
        <v>618</v>
      </c>
      <c r="E189" s="91">
        <v>0</v>
      </c>
      <c r="F189" s="115">
        <v>0</v>
      </c>
      <c r="G189" s="115">
        <v>0</v>
      </c>
      <c r="H189" s="116">
        <v>0</v>
      </c>
      <c r="I189" s="117">
        <v>0</v>
      </c>
      <c r="J189" s="115">
        <v>0</v>
      </c>
      <c r="K189" s="118">
        <v>0</v>
      </c>
      <c r="L189" s="95">
        <f t="shared" si="8"/>
        <v>0</v>
      </c>
      <c r="M189" s="95">
        <f t="shared" si="9"/>
        <v>0</v>
      </c>
      <c r="N189" s="95">
        <f t="shared" si="10"/>
        <v>0</v>
      </c>
      <c r="O189" s="95">
        <f t="shared" si="11"/>
        <v>0</v>
      </c>
    </row>
    <row r="190" spans="1:15" ht="28.5" customHeight="1" x14ac:dyDescent="0.25">
      <c r="A190" s="96">
        <v>188</v>
      </c>
      <c r="B190" s="97" t="s">
        <v>619</v>
      </c>
      <c r="C190" s="98" t="s">
        <v>620</v>
      </c>
      <c r="D190" s="97" t="s">
        <v>621</v>
      </c>
      <c r="E190" s="99">
        <v>0</v>
      </c>
      <c r="F190" s="119">
        <v>0</v>
      </c>
      <c r="G190" s="119">
        <v>0</v>
      </c>
      <c r="H190" s="120">
        <v>0</v>
      </c>
      <c r="I190" s="117">
        <v>0</v>
      </c>
      <c r="J190" s="119">
        <v>0</v>
      </c>
      <c r="K190" s="121">
        <v>0</v>
      </c>
      <c r="L190" s="95">
        <f t="shared" si="8"/>
        <v>0</v>
      </c>
      <c r="M190" s="95">
        <f t="shared" si="9"/>
        <v>0</v>
      </c>
      <c r="N190" s="95">
        <f t="shared" si="10"/>
        <v>0</v>
      </c>
      <c r="O190" s="95">
        <f t="shared" si="11"/>
        <v>0</v>
      </c>
    </row>
    <row r="191" spans="1:15" ht="28.5" customHeight="1" x14ac:dyDescent="0.25">
      <c r="A191" s="96">
        <v>189</v>
      </c>
      <c r="B191" s="97" t="s">
        <v>622</v>
      </c>
      <c r="C191" s="98" t="s">
        <v>620</v>
      </c>
      <c r="D191" s="97" t="s">
        <v>623</v>
      </c>
      <c r="E191" s="99">
        <v>0</v>
      </c>
      <c r="F191" s="119">
        <v>0</v>
      </c>
      <c r="G191" s="119">
        <v>0</v>
      </c>
      <c r="H191" s="120">
        <v>0</v>
      </c>
      <c r="I191" s="117">
        <v>0</v>
      </c>
      <c r="J191" s="119">
        <v>0</v>
      </c>
      <c r="K191" s="121">
        <v>0</v>
      </c>
      <c r="L191" s="95">
        <f t="shared" si="8"/>
        <v>0</v>
      </c>
      <c r="M191" s="95">
        <f t="shared" si="9"/>
        <v>0</v>
      </c>
      <c r="N191" s="95">
        <f t="shared" si="10"/>
        <v>0</v>
      </c>
      <c r="O191" s="95">
        <f t="shared" si="11"/>
        <v>0</v>
      </c>
    </row>
    <row r="192" spans="1:15" ht="28.5" customHeight="1" x14ac:dyDescent="0.25">
      <c r="A192" s="96">
        <v>190</v>
      </c>
      <c r="B192" s="97" t="s">
        <v>624</v>
      </c>
      <c r="C192" s="98" t="s">
        <v>620</v>
      </c>
      <c r="D192" s="97" t="s">
        <v>625</v>
      </c>
      <c r="E192" s="99">
        <v>0</v>
      </c>
      <c r="F192" s="119">
        <v>0</v>
      </c>
      <c r="G192" s="119">
        <v>0</v>
      </c>
      <c r="H192" s="120">
        <v>0</v>
      </c>
      <c r="I192" s="117">
        <v>0</v>
      </c>
      <c r="J192" s="119">
        <v>0</v>
      </c>
      <c r="K192" s="121">
        <v>0</v>
      </c>
      <c r="L192" s="95">
        <f t="shared" si="8"/>
        <v>0</v>
      </c>
      <c r="M192" s="95">
        <f t="shared" si="9"/>
        <v>0</v>
      </c>
      <c r="N192" s="95">
        <f t="shared" si="10"/>
        <v>0</v>
      </c>
      <c r="O192" s="95">
        <f t="shared" si="11"/>
        <v>0</v>
      </c>
    </row>
    <row r="193" spans="1:15" ht="28.5" customHeight="1" x14ac:dyDescent="0.25">
      <c r="A193" s="88">
        <v>191</v>
      </c>
      <c r="B193" s="89" t="s">
        <v>626</v>
      </c>
      <c r="C193" s="90" t="s">
        <v>627</v>
      </c>
      <c r="D193" s="89" t="s">
        <v>628</v>
      </c>
      <c r="E193" s="91">
        <v>0</v>
      </c>
      <c r="F193" s="115">
        <v>0</v>
      </c>
      <c r="G193" s="115">
        <v>0</v>
      </c>
      <c r="H193" s="116">
        <v>0</v>
      </c>
      <c r="I193" s="117">
        <v>0</v>
      </c>
      <c r="J193" s="115">
        <v>0</v>
      </c>
      <c r="K193" s="118">
        <v>0</v>
      </c>
      <c r="L193" s="95">
        <f t="shared" si="8"/>
        <v>0</v>
      </c>
      <c r="M193" s="95">
        <f t="shared" si="9"/>
        <v>0</v>
      </c>
      <c r="N193" s="95">
        <f t="shared" si="10"/>
        <v>0</v>
      </c>
      <c r="O193" s="95">
        <f t="shared" si="11"/>
        <v>0</v>
      </c>
    </row>
    <row r="194" spans="1:15" ht="28.5" customHeight="1" x14ac:dyDescent="0.25">
      <c r="A194" s="88">
        <v>192</v>
      </c>
      <c r="B194" s="89" t="s">
        <v>184</v>
      </c>
      <c r="C194" s="90" t="s">
        <v>362</v>
      </c>
      <c r="D194" s="89" t="s">
        <v>363</v>
      </c>
      <c r="E194" s="91">
        <v>56</v>
      </c>
      <c r="F194" s="115">
        <v>7259</v>
      </c>
      <c r="G194" s="115">
        <v>3740</v>
      </c>
      <c r="H194" s="116">
        <v>0</v>
      </c>
      <c r="I194" s="117">
        <v>0.48477751756440279</v>
      </c>
      <c r="J194" s="115">
        <v>3740</v>
      </c>
      <c r="K194" s="118">
        <v>209440</v>
      </c>
      <c r="L194" s="95">
        <f t="shared" si="8"/>
        <v>370.209</v>
      </c>
      <c r="M194" s="95">
        <f t="shared" si="9"/>
        <v>7629.2089999999998</v>
      </c>
      <c r="N194" s="95">
        <f t="shared" si="10"/>
        <v>3698.4689999999996</v>
      </c>
      <c r="O194" s="95">
        <f t="shared" si="11"/>
        <v>3930.7400000000002</v>
      </c>
    </row>
    <row r="195" spans="1:15" ht="28.5" customHeight="1" x14ac:dyDescent="0.25">
      <c r="A195" s="88">
        <v>193</v>
      </c>
      <c r="B195" s="89" t="s">
        <v>629</v>
      </c>
      <c r="C195" s="90" t="s">
        <v>362</v>
      </c>
      <c r="D195" s="89" t="s">
        <v>630</v>
      </c>
      <c r="E195" s="91">
        <v>0</v>
      </c>
      <c r="F195" s="115">
        <v>0</v>
      </c>
      <c r="G195" s="115">
        <v>0</v>
      </c>
      <c r="H195" s="116">
        <v>0</v>
      </c>
      <c r="I195" s="117">
        <v>0</v>
      </c>
      <c r="J195" s="115">
        <v>0</v>
      </c>
      <c r="K195" s="118">
        <v>0</v>
      </c>
      <c r="L195" s="95">
        <f t="shared" ref="L195:L258" si="12">F195*$P$1</f>
        <v>0</v>
      </c>
      <c r="M195" s="95">
        <f t="shared" ref="M195:M258" si="13">L195+F195</f>
        <v>0</v>
      </c>
      <c r="N195" s="95">
        <f t="shared" ref="N195:N258" si="14">M195*I195</f>
        <v>0</v>
      </c>
      <c r="O195" s="95">
        <f t="shared" ref="O195:O258" si="15">M195-N195</f>
        <v>0</v>
      </c>
    </row>
    <row r="196" spans="1:15" ht="28.5" customHeight="1" x14ac:dyDescent="0.25">
      <c r="A196" s="88">
        <v>194</v>
      </c>
      <c r="B196" s="89" t="s">
        <v>631</v>
      </c>
      <c r="C196" s="90" t="s">
        <v>364</v>
      </c>
      <c r="D196" s="89" t="s">
        <v>628</v>
      </c>
      <c r="E196" s="91">
        <v>0</v>
      </c>
      <c r="F196" s="115">
        <v>0</v>
      </c>
      <c r="G196" s="115">
        <v>0</v>
      </c>
      <c r="H196" s="116">
        <v>0</v>
      </c>
      <c r="I196" s="117">
        <v>0</v>
      </c>
      <c r="J196" s="115">
        <v>0</v>
      </c>
      <c r="K196" s="118">
        <v>0</v>
      </c>
      <c r="L196" s="95">
        <f t="shared" si="12"/>
        <v>0</v>
      </c>
      <c r="M196" s="95">
        <f t="shared" si="13"/>
        <v>0</v>
      </c>
      <c r="N196" s="95">
        <f t="shared" si="14"/>
        <v>0</v>
      </c>
      <c r="O196" s="95">
        <f t="shared" si="15"/>
        <v>0</v>
      </c>
    </row>
    <row r="197" spans="1:15" ht="28.5" customHeight="1" x14ac:dyDescent="0.25">
      <c r="A197" s="88">
        <v>195</v>
      </c>
      <c r="B197" s="89" t="s">
        <v>185</v>
      </c>
      <c r="C197" s="90" t="s">
        <v>364</v>
      </c>
      <c r="D197" s="89" t="s">
        <v>363</v>
      </c>
      <c r="E197" s="91">
        <v>56</v>
      </c>
      <c r="F197" s="115">
        <v>11309</v>
      </c>
      <c r="G197" s="115">
        <v>6119</v>
      </c>
      <c r="H197" s="116">
        <v>0</v>
      </c>
      <c r="I197" s="117">
        <v>0.45892651870191881</v>
      </c>
      <c r="J197" s="115">
        <v>6119</v>
      </c>
      <c r="K197" s="118">
        <v>342664</v>
      </c>
      <c r="L197" s="95">
        <f t="shared" si="12"/>
        <v>576.75900000000001</v>
      </c>
      <c r="M197" s="95">
        <f t="shared" si="13"/>
        <v>11885.759</v>
      </c>
      <c r="N197" s="95">
        <f t="shared" si="14"/>
        <v>5454.69</v>
      </c>
      <c r="O197" s="95">
        <f t="shared" si="15"/>
        <v>6431.0690000000004</v>
      </c>
    </row>
    <row r="198" spans="1:15" ht="28.5" customHeight="1" x14ac:dyDescent="0.25">
      <c r="A198" s="88">
        <v>196</v>
      </c>
      <c r="B198" s="89" t="s">
        <v>632</v>
      </c>
      <c r="C198" s="90" t="s">
        <v>364</v>
      </c>
      <c r="D198" s="89" t="s">
        <v>630</v>
      </c>
      <c r="E198" s="91">
        <v>0</v>
      </c>
      <c r="F198" s="115">
        <v>0</v>
      </c>
      <c r="G198" s="115">
        <v>0</v>
      </c>
      <c r="H198" s="116">
        <v>0</v>
      </c>
      <c r="I198" s="117">
        <v>0</v>
      </c>
      <c r="J198" s="115">
        <v>0</v>
      </c>
      <c r="K198" s="118">
        <v>0</v>
      </c>
      <c r="L198" s="95">
        <f t="shared" si="12"/>
        <v>0</v>
      </c>
      <c r="M198" s="95">
        <f t="shared" si="13"/>
        <v>0</v>
      </c>
      <c r="N198" s="95">
        <f t="shared" si="14"/>
        <v>0</v>
      </c>
      <c r="O198" s="95">
        <f t="shared" si="15"/>
        <v>0</v>
      </c>
    </row>
    <row r="199" spans="1:15" ht="28.5" customHeight="1" x14ac:dyDescent="0.25">
      <c r="A199" s="88">
        <v>197</v>
      </c>
      <c r="B199" s="89" t="s">
        <v>633</v>
      </c>
      <c r="C199" s="90" t="s">
        <v>634</v>
      </c>
      <c r="D199" s="89" t="s">
        <v>635</v>
      </c>
      <c r="E199" s="91">
        <v>0</v>
      </c>
      <c r="F199" s="115">
        <v>0</v>
      </c>
      <c r="G199" s="115">
        <v>0</v>
      </c>
      <c r="H199" s="116">
        <v>0</v>
      </c>
      <c r="I199" s="117">
        <v>0</v>
      </c>
      <c r="J199" s="115">
        <v>0</v>
      </c>
      <c r="K199" s="118">
        <v>0</v>
      </c>
      <c r="L199" s="95">
        <f t="shared" si="12"/>
        <v>0</v>
      </c>
      <c r="M199" s="95">
        <f t="shared" si="13"/>
        <v>0</v>
      </c>
      <c r="N199" s="95">
        <f t="shared" si="14"/>
        <v>0</v>
      </c>
      <c r="O199" s="95">
        <f t="shared" si="15"/>
        <v>0</v>
      </c>
    </row>
    <row r="200" spans="1:15" ht="28.5" customHeight="1" x14ac:dyDescent="0.25">
      <c r="A200" s="88">
        <v>198</v>
      </c>
      <c r="B200" s="89" t="s">
        <v>636</v>
      </c>
      <c r="C200" s="90" t="s">
        <v>637</v>
      </c>
      <c r="D200" s="89" t="s">
        <v>638</v>
      </c>
      <c r="E200" s="91">
        <v>0</v>
      </c>
      <c r="F200" s="115">
        <v>0</v>
      </c>
      <c r="G200" s="115">
        <v>0</v>
      </c>
      <c r="H200" s="116">
        <v>0</v>
      </c>
      <c r="I200" s="117">
        <v>0</v>
      </c>
      <c r="J200" s="115">
        <v>0</v>
      </c>
      <c r="K200" s="118">
        <v>0</v>
      </c>
      <c r="L200" s="95">
        <f t="shared" si="12"/>
        <v>0</v>
      </c>
      <c r="M200" s="95">
        <f t="shared" si="13"/>
        <v>0</v>
      </c>
      <c r="N200" s="95">
        <f t="shared" si="14"/>
        <v>0</v>
      </c>
      <c r="O200" s="95">
        <f t="shared" si="15"/>
        <v>0</v>
      </c>
    </row>
    <row r="201" spans="1:15" ht="28.5" customHeight="1" x14ac:dyDescent="0.25">
      <c r="A201" s="88">
        <v>199</v>
      </c>
      <c r="B201" s="89" t="s">
        <v>639</v>
      </c>
      <c r="C201" s="90" t="s">
        <v>640</v>
      </c>
      <c r="D201" s="89" t="s">
        <v>638</v>
      </c>
      <c r="E201" s="91">
        <v>0</v>
      </c>
      <c r="F201" s="115">
        <v>0</v>
      </c>
      <c r="G201" s="115">
        <v>0</v>
      </c>
      <c r="H201" s="116">
        <v>0</v>
      </c>
      <c r="I201" s="117">
        <v>0</v>
      </c>
      <c r="J201" s="115">
        <v>0</v>
      </c>
      <c r="K201" s="118">
        <v>0</v>
      </c>
      <c r="L201" s="95">
        <f t="shared" si="12"/>
        <v>0</v>
      </c>
      <c r="M201" s="95">
        <f t="shared" si="13"/>
        <v>0</v>
      </c>
      <c r="N201" s="95">
        <f t="shared" si="14"/>
        <v>0</v>
      </c>
      <c r="O201" s="95">
        <f t="shared" si="15"/>
        <v>0</v>
      </c>
    </row>
    <row r="202" spans="1:15" ht="28.5" customHeight="1" x14ac:dyDescent="0.25">
      <c r="A202" s="88">
        <v>200</v>
      </c>
      <c r="B202" s="89" t="s">
        <v>641</v>
      </c>
      <c r="C202" s="90" t="s">
        <v>642</v>
      </c>
      <c r="D202" s="89" t="s">
        <v>643</v>
      </c>
      <c r="E202" s="91">
        <v>0</v>
      </c>
      <c r="F202" s="115">
        <v>0</v>
      </c>
      <c r="G202" s="115">
        <v>0</v>
      </c>
      <c r="H202" s="116">
        <v>0</v>
      </c>
      <c r="I202" s="117">
        <v>0</v>
      </c>
      <c r="J202" s="115">
        <v>0</v>
      </c>
      <c r="K202" s="118">
        <v>0</v>
      </c>
      <c r="L202" s="95">
        <f t="shared" si="12"/>
        <v>0</v>
      </c>
      <c r="M202" s="95">
        <f t="shared" si="13"/>
        <v>0</v>
      </c>
      <c r="N202" s="95">
        <f t="shared" si="14"/>
        <v>0</v>
      </c>
      <c r="O202" s="95">
        <f t="shared" si="15"/>
        <v>0</v>
      </c>
    </row>
    <row r="203" spans="1:15" ht="28.5" customHeight="1" x14ac:dyDescent="0.25">
      <c r="A203" s="88">
        <v>201</v>
      </c>
      <c r="B203" s="89" t="s">
        <v>644</v>
      </c>
      <c r="C203" s="90" t="s">
        <v>645</v>
      </c>
      <c r="D203" s="89" t="s">
        <v>646</v>
      </c>
      <c r="E203" s="91">
        <v>0</v>
      </c>
      <c r="F203" s="115">
        <v>0</v>
      </c>
      <c r="G203" s="115">
        <v>0</v>
      </c>
      <c r="H203" s="116">
        <v>0</v>
      </c>
      <c r="I203" s="117">
        <v>0</v>
      </c>
      <c r="J203" s="115">
        <v>0</v>
      </c>
      <c r="K203" s="118">
        <v>0</v>
      </c>
      <c r="L203" s="95">
        <f t="shared" si="12"/>
        <v>0</v>
      </c>
      <c r="M203" s="95">
        <f t="shared" si="13"/>
        <v>0</v>
      </c>
      <c r="N203" s="95">
        <f t="shared" si="14"/>
        <v>0</v>
      </c>
      <c r="O203" s="95">
        <f t="shared" si="15"/>
        <v>0</v>
      </c>
    </row>
    <row r="204" spans="1:15" ht="28.5" customHeight="1" x14ac:dyDescent="0.25">
      <c r="A204" s="88">
        <v>202</v>
      </c>
      <c r="B204" s="89" t="s">
        <v>647</v>
      </c>
      <c r="C204" s="90" t="s">
        <v>648</v>
      </c>
      <c r="D204" s="89" t="s">
        <v>649</v>
      </c>
      <c r="E204" s="91">
        <v>0</v>
      </c>
      <c r="F204" s="115">
        <v>0</v>
      </c>
      <c r="G204" s="115">
        <v>0</v>
      </c>
      <c r="H204" s="116">
        <v>0</v>
      </c>
      <c r="I204" s="117">
        <v>0</v>
      </c>
      <c r="J204" s="115">
        <v>0</v>
      </c>
      <c r="K204" s="118">
        <v>0</v>
      </c>
      <c r="L204" s="95">
        <f t="shared" si="12"/>
        <v>0</v>
      </c>
      <c r="M204" s="95">
        <f t="shared" si="13"/>
        <v>0</v>
      </c>
      <c r="N204" s="95">
        <f t="shared" si="14"/>
        <v>0</v>
      </c>
      <c r="O204" s="95">
        <f t="shared" si="15"/>
        <v>0</v>
      </c>
    </row>
    <row r="205" spans="1:15" ht="28.5" customHeight="1" x14ac:dyDescent="0.25">
      <c r="A205" s="88">
        <v>203</v>
      </c>
      <c r="B205" s="89" t="s">
        <v>650</v>
      </c>
      <c r="C205" s="90" t="s">
        <v>651</v>
      </c>
      <c r="D205" s="89" t="s">
        <v>649</v>
      </c>
      <c r="E205" s="91">
        <v>0</v>
      </c>
      <c r="F205" s="115">
        <v>0</v>
      </c>
      <c r="G205" s="115">
        <v>0</v>
      </c>
      <c r="H205" s="116">
        <v>0</v>
      </c>
      <c r="I205" s="117">
        <v>0</v>
      </c>
      <c r="J205" s="115">
        <v>0</v>
      </c>
      <c r="K205" s="118">
        <v>0</v>
      </c>
      <c r="L205" s="95">
        <f t="shared" si="12"/>
        <v>0</v>
      </c>
      <c r="M205" s="95">
        <f t="shared" si="13"/>
        <v>0</v>
      </c>
      <c r="N205" s="95">
        <f t="shared" si="14"/>
        <v>0</v>
      </c>
      <c r="O205" s="95">
        <f t="shared" si="15"/>
        <v>0</v>
      </c>
    </row>
    <row r="206" spans="1:15" ht="28.5" customHeight="1" x14ac:dyDescent="0.25">
      <c r="A206" s="88">
        <v>204</v>
      </c>
      <c r="B206" s="89" t="s">
        <v>108</v>
      </c>
      <c r="C206" s="90" t="s">
        <v>365</v>
      </c>
      <c r="D206" s="89" t="s">
        <v>366</v>
      </c>
      <c r="E206" s="91">
        <v>93</v>
      </c>
      <c r="F206" s="115">
        <v>27142</v>
      </c>
      <c r="G206" s="115">
        <v>14044</v>
      </c>
      <c r="H206" s="116">
        <v>0</v>
      </c>
      <c r="I206" s="117">
        <v>0.48257313388843859</v>
      </c>
      <c r="J206" s="115">
        <v>14044</v>
      </c>
      <c r="K206" s="118">
        <v>1306092</v>
      </c>
      <c r="L206" s="95">
        <f t="shared" si="12"/>
        <v>1384.242</v>
      </c>
      <c r="M206" s="95">
        <f t="shared" si="13"/>
        <v>28526.241999999998</v>
      </c>
      <c r="N206" s="95">
        <f t="shared" si="14"/>
        <v>13765.998</v>
      </c>
      <c r="O206" s="95">
        <f t="shared" si="15"/>
        <v>14760.243999999999</v>
      </c>
    </row>
    <row r="207" spans="1:15" ht="28.5" customHeight="1" x14ac:dyDescent="0.25">
      <c r="A207" s="88">
        <v>205</v>
      </c>
      <c r="B207" s="89" t="s">
        <v>142</v>
      </c>
      <c r="C207" s="90" t="s">
        <v>367</v>
      </c>
      <c r="D207" s="89" t="s">
        <v>288</v>
      </c>
      <c r="E207" s="91">
        <v>4</v>
      </c>
      <c r="F207" s="115">
        <v>34506</v>
      </c>
      <c r="G207" s="115">
        <v>16832</v>
      </c>
      <c r="H207" s="116">
        <v>0</v>
      </c>
      <c r="I207" s="117">
        <v>0.51220077667651998</v>
      </c>
      <c r="J207" s="115">
        <v>16832</v>
      </c>
      <c r="K207" s="118">
        <v>67328</v>
      </c>
      <c r="L207" s="95">
        <f t="shared" si="12"/>
        <v>1759.8059999999998</v>
      </c>
      <c r="M207" s="95">
        <f t="shared" si="13"/>
        <v>36265.805999999997</v>
      </c>
      <c r="N207" s="95">
        <f t="shared" si="14"/>
        <v>18575.373999999996</v>
      </c>
      <c r="O207" s="95">
        <f t="shared" si="15"/>
        <v>17690.432000000001</v>
      </c>
    </row>
    <row r="208" spans="1:15" ht="28.5" customHeight="1" x14ac:dyDescent="0.25">
      <c r="A208" s="96">
        <v>206</v>
      </c>
      <c r="B208" s="97" t="s">
        <v>652</v>
      </c>
      <c r="C208" s="98" t="s">
        <v>653</v>
      </c>
      <c r="D208" s="97" t="s">
        <v>288</v>
      </c>
      <c r="E208" s="99">
        <v>0</v>
      </c>
      <c r="F208" s="119">
        <v>0</v>
      </c>
      <c r="G208" s="119">
        <v>0</v>
      </c>
      <c r="H208" s="120">
        <v>0</v>
      </c>
      <c r="I208" s="117">
        <v>0</v>
      </c>
      <c r="J208" s="119">
        <v>0</v>
      </c>
      <c r="K208" s="121">
        <v>0</v>
      </c>
      <c r="L208" s="95">
        <f t="shared" si="12"/>
        <v>0</v>
      </c>
      <c r="M208" s="95">
        <f t="shared" si="13"/>
        <v>0</v>
      </c>
      <c r="N208" s="95">
        <f t="shared" si="14"/>
        <v>0</v>
      </c>
      <c r="O208" s="95">
        <f t="shared" si="15"/>
        <v>0</v>
      </c>
    </row>
    <row r="209" spans="1:15" ht="28.5" customHeight="1" x14ac:dyDescent="0.25">
      <c r="A209" s="88">
        <v>207</v>
      </c>
      <c r="B209" s="89" t="s">
        <v>143</v>
      </c>
      <c r="C209" s="90" t="s">
        <v>368</v>
      </c>
      <c r="D209" s="89" t="s">
        <v>288</v>
      </c>
      <c r="E209" s="91">
        <v>9</v>
      </c>
      <c r="F209" s="115">
        <v>8679</v>
      </c>
      <c r="G209" s="115">
        <v>6838</v>
      </c>
      <c r="H209" s="116">
        <v>0</v>
      </c>
      <c r="I209" s="117">
        <v>0.21212121212121215</v>
      </c>
      <c r="J209" s="115">
        <v>6838</v>
      </c>
      <c r="K209" s="118">
        <v>61542</v>
      </c>
      <c r="L209" s="95">
        <f t="shared" si="12"/>
        <v>442.62899999999996</v>
      </c>
      <c r="M209" s="95">
        <f t="shared" si="13"/>
        <v>9121.6290000000008</v>
      </c>
      <c r="N209" s="95">
        <f t="shared" si="14"/>
        <v>1934.8910000000005</v>
      </c>
      <c r="O209" s="95">
        <f t="shared" si="15"/>
        <v>7186.7380000000003</v>
      </c>
    </row>
    <row r="210" spans="1:15" ht="28.5" customHeight="1" x14ac:dyDescent="0.25">
      <c r="A210" s="88">
        <v>208</v>
      </c>
      <c r="B210" s="89" t="s">
        <v>109</v>
      </c>
      <c r="C210" s="90" t="s">
        <v>369</v>
      </c>
      <c r="D210" s="89" t="s">
        <v>288</v>
      </c>
      <c r="E210" s="91">
        <v>14</v>
      </c>
      <c r="F210" s="115">
        <v>76901</v>
      </c>
      <c r="G210" s="115">
        <v>48315</v>
      </c>
      <c r="H210" s="116">
        <v>0</v>
      </c>
      <c r="I210" s="117">
        <v>0.37172468498459055</v>
      </c>
      <c r="J210" s="115">
        <v>48315</v>
      </c>
      <c r="K210" s="118">
        <v>676410</v>
      </c>
      <c r="L210" s="95">
        <f t="shared" si="12"/>
        <v>3921.9509999999996</v>
      </c>
      <c r="M210" s="95">
        <f t="shared" si="13"/>
        <v>80822.951000000001</v>
      </c>
      <c r="N210" s="95">
        <f t="shared" si="14"/>
        <v>30043.885999999999</v>
      </c>
      <c r="O210" s="95">
        <f t="shared" si="15"/>
        <v>50779.065000000002</v>
      </c>
    </row>
    <row r="211" spans="1:15" ht="28.5" customHeight="1" x14ac:dyDescent="0.25">
      <c r="A211" s="88">
        <v>209</v>
      </c>
      <c r="B211" s="89" t="s">
        <v>144</v>
      </c>
      <c r="C211" s="90" t="s">
        <v>370</v>
      </c>
      <c r="D211" s="89" t="s">
        <v>288</v>
      </c>
      <c r="E211" s="91">
        <v>1</v>
      </c>
      <c r="F211" s="115">
        <v>54494</v>
      </c>
      <c r="G211" s="115">
        <v>35545</v>
      </c>
      <c r="H211" s="116">
        <v>0</v>
      </c>
      <c r="I211" s="117">
        <v>0.34772635519506734</v>
      </c>
      <c r="J211" s="115">
        <v>35545</v>
      </c>
      <c r="K211" s="118">
        <v>35545</v>
      </c>
      <c r="L211" s="95">
        <f t="shared" si="12"/>
        <v>2779.194</v>
      </c>
      <c r="M211" s="95">
        <f t="shared" si="13"/>
        <v>57273.194000000003</v>
      </c>
      <c r="N211" s="95">
        <f t="shared" si="14"/>
        <v>19915.399000000001</v>
      </c>
      <c r="O211" s="95">
        <f t="shared" si="15"/>
        <v>37357.794999999998</v>
      </c>
    </row>
    <row r="212" spans="1:15" ht="28.5" customHeight="1" x14ac:dyDescent="0.25">
      <c r="A212" s="88">
        <v>210</v>
      </c>
      <c r="B212" s="89" t="s">
        <v>110</v>
      </c>
      <c r="C212" s="90" t="s">
        <v>371</v>
      </c>
      <c r="D212" s="89" t="s">
        <v>288</v>
      </c>
      <c r="E212" s="91">
        <v>14</v>
      </c>
      <c r="F212" s="115">
        <v>41554</v>
      </c>
      <c r="G212" s="115">
        <v>21444</v>
      </c>
      <c r="H212" s="116">
        <v>0</v>
      </c>
      <c r="I212" s="117">
        <v>0.4839485970063051</v>
      </c>
      <c r="J212" s="115">
        <v>21444</v>
      </c>
      <c r="K212" s="118">
        <v>300216</v>
      </c>
      <c r="L212" s="95">
        <f t="shared" si="12"/>
        <v>2119.2539999999999</v>
      </c>
      <c r="M212" s="95">
        <f t="shared" si="13"/>
        <v>43673.254000000001</v>
      </c>
      <c r="N212" s="95">
        <f t="shared" si="14"/>
        <v>21135.610000000004</v>
      </c>
      <c r="O212" s="95">
        <f t="shared" si="15"/>
        <v>22537.643999999997</v>
      </c>
    </row>
    <row r="213" spans="1:15" ht="28.5" customHeight="1" x14ac:dyDescent="0.25">
      <c r="A213" s="88">
        <v>211</v>
      </c>
      <c r="B213" s="89" t="s">
        <v>111</v>
      </c>
      <c r="C213" s="90" t="s">
        <v>372</v>
      </c>
      <c r="D213" s="89" t="s">
        <v>288</v>
      </c>
      <c r="E213" s="91">
        <v>7</v>
      </c>
      <c r="F213" s="115">
        <v>31244</v>
      </c>
      <c r="G213" s="115">
        <v>15216</v>
      </c>
      <c r="H213" s="116">
        <v>0</v>
      </c>
      <c r="I213" s="117">
        <v>0.51299449494302907</v>
      </c>
      <c r="J213" s="115">
        <v>15216</v>
      </c>
      <c r="K213" s="118">
        <v>106512</v>
      </c>
      <c r="L213" s="95">
        <f t="shared" si="12"/>
        <v>1593.444</v>
      </c>
      <c r="M213" s="95">
        <f t="shared" si="13"/>
        <v>32837.444000000003</v>
      </c>
      <c r="N213" s="95">
        <f t="shared" si="14"/>
        <v>16845.428000000004</v>
      </c>
      <c r="O213" s="95">
        <f t="shared" si="15"/>
        <v>15992.016</v>
      </c>
    </row>
    <row r="214" spans="1:15" ht="28.5" customHeight="1" x14ac:dyDescent="0.25">
      <c r="A214" s="88">
        <v>212</v>
      </c>
      <c r="B214" s="89" t="s">
        <v>112</v>
      </c>
      <c r="C214" s="90" t="s">
        <v>373</v>
      </c>
      <c r="D214" s="89" t="s">
        <v>288</v>
      </c>
      <c r="E214" s="91">
        <v>37</v>
      </c>
      <c r="F214" s="115">
        <v>3524</v>
      </c>
      <c r="G214" s="115">
        <v>2384</v>
      </c>
      <c r="H214" s="116">
        <v>0</v>
      </c>
      <c r="I214" s="117">
        <v>0.32349602724177073</v>
      </c>
      <c r="J214" s="115">
        <v>2384</v>
      </c>
      <c r="K214" s="118">
        <v>88208</v>
      </c>
      <c r="L214" s="95">
        <f t="shared" si="12"/>
        <v>179.72399999999999</v>
      </c>
      <c r="M214" s="95">
        <f t="shared" si="13"/>
        <v>3703.7240000000002</v>
      </c>
      <c r="N214" s="95">
        <f t="shared" si="14"/>
        <v>1198.1400000000001</v>
      </c>
      <c r="O214" s="95">
        <f t="shared" si="15"/>
        <v>2505.5839999999998</v>
      </c>
    </row>
    <row r="215" spans="1:15" ht="28.5" customHeight="1" x14ac:dyDescent="0.25">
      <c r="A215" s="96">
        <v>213</v>
      </c>
      <c r="B215" s="97" t="s">
        <v>145</v>
      </c>
      <c r="C215" s="98" t="s">
        <v>374</v>
      </c>
      <c r="D215" s="97" t="s">
        <v>288</v>
      </c>
      <c r="E215" s="99">
        <v>1</v>
      </c>
      <c r="F215" s="119">
        <v>11046</v>
      </c>
      <c r="G215" s="119">
        <v>5786</v>
      </c>
      <c r="H215" s="120">
        <v>1</v>
      </c>
      <c r="I215" s="117">
        <v>1</v>
      </c>
      <c r="J215" s="119">
        <v>0</v>
      </c>
      <c r="K215" s="121">
        <v>0</v>
      </c>
      <c r="L215" s="95">
        <f t="shared" si="12"/>
        <v>563.346</v>
      </c>
      <c r="M215" s="95">
        <f t="shared" si="13"/>
        <v>11609.346</v>
      </c>
      <c r="N215" s="95">
        <f t="shared" si="14"/>
        <v>11609.346</v>
      </c>
      <c r="O215" s="95">
        <f t="shared" si="15"/>
        <v>0</v>
      </c>
    </row>
    <row r="216" spans="1:15" ht="28.5" customHeight="1" x14ac:dyDescent="0.25">
      <c r="A216" s="88">
        <v>214</v>
      </c>
      <c r="B216" s="89" t="s">
        <v>654</v>
      </c>
      <c r="C216" s="90" t="s">
        <v>655</v>
      </c>
      <c r="D216" s="89" t="s">
        <v>288</v>
      </c>
      <c r="E216" s="91">
        <v>0</v>
      </c>
      <c r="F216" s="115">
        <v>0</v>
      </c>
      <c r="G216" s="115">
        <v>0</v>
      </c>
      <c r="H216" s="116">
        <v>0</v>
      </c>
      <c r="I216" s="117">
        <v>0</v>
      </c>
      <c r="J216" s="115">
        <v>0</v>
      </c>
      <c r="K216" s="118">
        <v>0</v>
      </c>
      <c r="L216" s="95">
        <f t="shared" si="12"/>
        <v>0</v>
      </c>
      <c r="M216" s="95">
        <f t="shared" si="13"/>
        <v>0</v>
      </c>
      <c r="N216" s="95">
        <f t="shared" si="14"/>
        <v>0</v>
      </c>
      <c r="O216" s="95">
        <f t="shared" si="15"/>
        <v>0</v>
      </c>
    </row>
    <row r="217" spans="1:15" ht="28.5" customHeight="1" x14ac:dyDescent="0.25">
      <c r="A217" s="88">
        <v>215</v>
      </c>
      <c r="B217" s="89" t="s">
        <v>113</v>
      </c>
      <c r="C217" s="90" t="s">
        <v>375</v>
      </c>
      <c r="D217" s="89" t="s">
        <v>288</v>
      </c>
      <c r="E217" s="91">
        <v>15</v>
      </c>
      <c r="F217" s="115">
        <v>33559</v>
      </c>
      <c r="G217" s="115">
        <v>9968</v>
      </c>
      <c r="H217" s="116">
        <v>0</v>
      </c>
      <c r="I217" s="117">
        <v>0.70297088709437117</v>
      </c>
      <c r="J217" s="115">
        <v>9968</v>
      </c>
      <c r="K217" s="118">
        <v>149520</v>
      </c>
      <c r="L217" s="95">
        <f t="shared" si="12"/>
        <v>1711.5089999999998</v>
      </c>
      <c r="M217" s="95">
        <f t="shared" si="13"/>
        <v>35270.508999999998</v>
      </c>
      <c r="N217" s="95">
        <f t="shared" si="14"/>
        <v>24794.141</v>
      </c>
      <c r="O217" s="95">
        <f t="shared" si="15"/>
        <v>10476.367999999999</v>
      </c>
    </row>
    <row r="218" spans="1:15" ht="28.5" customHeight="1" x14ac:dyDescent="0.25">
      <c r="A218" s="88">
        <v>216</v>
      </c>
      <c r="B218" s="89" t="s">
        <v>114</v>
      </c>
      <c r="C218" s="90" t="s">
        <v>376</v>
      </c>
      <c r="D218" s="89" t="s">
        <v>288</v>
      </c>
      <c r="E218" s="91">
        <v>37</v>
      </c>
      <c r="F218" s="115">
        <v>5418</v>
      </c>
      <c r="G218" s="115">
        <v>3763</v>
      </c>
      <c r="H218" s="116">
        <v>0</v>
      </c>
      <c r="I218" s="117">
        <v>0.30546327057954969</v>
      </c>
      <c r="J218" s="115">
        <v>3763</v>
      </c>
      <c r="K218" s="118">
        <v>139231</v>
      </c>
      <c r="L218" s="95">
        <f t="shared" si="12"/>
        <v>276.31799999999998</v>
      </c>
      <c r="M218" s="95">
        <f t="shared" si="13"/>
        <v>5694.3180000000002</v>
      </c>
      <c r="N218" s="95">
        <f t="shared" si="14"/>
        <v>1739.4050000000004</v>
      </c>
      <c r="O218" s="95">
        <f t="shared" si="15"/>
        <v>3954.9129999999996</v>
      </c>
    </row>
    <row r="219" spans="1:15" ht="28.5" customHeight="1" x14ac:dyDescent="0.25">
      <c r="A219" s="88">
        <v>217</v>
      </c>
      <c r="B219" s="89" t="s">
        <v>656</v>
      </c>
      <c r="C219" s="90" t="s">
        <v>657</v>
      </c>
      <c r="D219" s="89" t="s">
        <v>288</v>
      </c>
      <c r="E219" s="91">
        <v>0</v>
      </c>
      <c r="F219" s="115">
        <v>0</v>
      </c>
      <c r="G219" s="115">
        <v>0</v>
      </c>
      <c r="H219" s="116">
        <v>0</v>
      </c>
      <c r="I219" s="117">
        <v>0</v>
      </c>
      <c r="J219" s="115">
        <v>0</v>
      </c>
      <c r="K219" s="118">
        <v>0</v>
      </c>
      <c r="L219" s="95">
        <f t="shared" si="12"/>
        <v>0</v>
      </c>
      <c r="M219" s="95">
        <f t="shared" si="13"/>
        <v>0</v>
      </c>
      <c r="N219" s="95">
        <f t="shared" si="14"/>
        <v>0</v>
      </c>
      <c r="O219" s="95">
        <f t="shared" si="15"/>
        <v>0</v>
      </c>
    </row>
    <row r="220" spans="1:15" ht="28.5" customHeight="1" x14ac:dyDescent="0.25">
      <c r="A220" s="88">
        <v>218</v>
      </c>
      <c r="B220" s="89" t="s">
        <v>115</v>
      </c>
      <c r="C220" s="90" t="s">
        <v>377</v>
      </c>
      <c r="D220" s="89" t="s">
        <v>288</v>
      </c>
      <c r="E220" s="91">
        <v>40</v>
      </c>
      <c r="F220" s="115">
        <v>2735</v>
      </c>
      <c r="G220" s="115">
        <v>1368</v>
      </c>
      <c r="H220" s="116">
        <v>0</v>
      </c>
      <c r="I220" s="117">
        <v>0.4998171846435101</v>
      </c>
      <c r="J220" s="115">
        <v>1368</v>
      </c>
      <c r="K220" s="118">
        <v>54720</v>
      </c>
      <c r="L220" s="95">
        <f t="shared" si="12"/>
        <v>139.48499999999999</v>
      </c>
      <c r="M220" s="95">
        <f t="shared" si="13"/>
        <v>2874.4850000000001</v>
      </c>
      <c r="N220" s="95">
        <f t="shared" si="14"/>
        <v>1436.7170000000001</v>
      </c>
      <c r="O220" s="95">
        <f t="shared" si="15"/>
        <v>1437.768</v>
      </c>
    </row>
    <row r="221" spans="1:15" ht="28.5" customHeight="1" x14ac:dyDescent="0.25">
      <c r="A221" s="96">
        <v>219</v>
      </c>
      <c r="B221" s="97" t="s">
        <v>658</v>
      </c>
      <c r="C221" s="98" t="s">
        <v>659</v>
      </c>
      <c r="D221" s="97" t="s">
        <v>288</v>
      </c>
      <c r="E221" s="99">
        <v>0</v>
      </c>
      <c r="F221" s="119">
        <v>0</v>
      </c>
      <c r="G221" s="119">
        <v>0</v>
      </c>
      <c r="H221" s="120">
        <v>0</v>
      </c>
      <c r="I221" s="117">
        <v>0</v>
      </c>
      <c r="J221" s="119">
        <v>0</v>
      </c>
      <c r="K221" s="121">
        <v>0</v>
      </c>
      <c r="L221" s="95">
        <f t="shared" si="12"/>
        <v>0</v>
      </c>
      <c r="M221" s="95">
        <f t="shared" si="13"/>
        <v>0</v>
      </c>
      <c r="N221" s="95">
        <f t="shared" si="14"/>
        <v>0</v>
      </c>
      <c r="O221" s="95">
        <f t="shared" si="15"/>
        <v>0</v>
      </c>
    </row>
    <row r="222" spans="1:15" ht="28.5" customHeight="1" x14ac:dyDescent="0.25">
      <c r="A222" s="96">
        <v>220</v>
      </c>
      <c r="B222" s="97" t="s">
        <v>660</v>
      </c>
      <c r="C222" s="98" t="s">
        <v>661</v>
      </c>
      <c r="D222" s="97" t="s">
        <v>288</v>
      </c>
      <c r="E222" s="99">
        <v>0</v>
      </c>
      <c r="F222" s="119">
        <v>0</v>
      </c>
      <c r="G222" s="119">
        <v>0</v>
      </c>
      <c r="H222" s="120">
        <v>0</v>
      </c>
      <c r="I222" s="117">
        <v>0</v>
      </c>
      <c r="J222" s="119">
        <v>0</v>
      </c>
      <c r="K222" s="121">
        <v>0</v>
      </c>
      <c r="L222" s="95">
        <f t="shared" si="12"/>
        <v>0</v>
      </c>
      <c r="M222" s="95">
        <f t="shared" si="13"/>
        <v>0</v>
      </c>
      <c r="N222" s="95">
        <f t="shared" si="14"/>
        <v>0</v>
      </c>
      <c r="O222" s="95">
        <f t="shared" si="15"/>
        <v>0</v>
      </c>
    </row>
    <row r="223" spans="1:15" ht="28.5" customHeight="1" x14ac:dyDescent="0.25">
      <c r="A223" s="88">
        <v>221</v>
      </c>
      <c r="B223" s="89" t="s">
        <v>662</v>
      </c>
      <c r="C223" s="90" t="s">
        <v>661</v>
      </c>
      <c r="D223" s="89" t="s">
        <v>288</v>
      </c>
      <c r="E223" s="91">
        <v>0</v>
      </c>
      <c r="F223" s="115">
        <v>0</v>
      </c>
      <c r="G223" s="115">
        <v>0</v>
      </c>
      <c r="H223" s="116">
        <v>0</v>
      </c>
      <c r="I223" s="117">
        <v>0</v>
      </c>
      <c r="J223" s="115">
        <v>0</v>
      </c>
      <c r="K223" s="118">
        <v>0</v>
      </c>
      <c r="L223" s="95">
        <f t="shared" si="12"/>
        <v>0</v>
      </c>
      <c r="M223" s="95">
        <f t="shared" si="13"/>
        <v>0</v>
      </c>
      <c r="N223" s="95">
        <f t="shared" si="14"/>
        <v>0</v>
      </c>
      <c r="O223" s="95">
        <f t="shared" si="15"/>
        <v>0</v>
      </c>
    </row>
    <row r="224" spans="1:15" ht="28.5" customHeight="1" x14ac:dyDescent="0.25">
      <c r="A224" s="96">
        <v>222</v>
      </c>
      <c r="B224" s="97" t="s">
        <v>663</v>
      </c>
      <c r="C224" s="98" t="s">
        <v>664</v>
      </c>
      <c r="D224" s="97" t="s">
        <v>288</v>
      </c>
      <c r="E224" s="99">
        <v>0</v>
      </c>
      <c r="F224" s="119">
        <v>0</v>
      </c>
      <c r="G224" s="119">
        <v>0</v>
      </c>
      <c r="H224" s="120">
        <v>0</v>
      </c>
      <c r="I224" s="117">
        <v>0</v>
      </c>
      <c r="J224" s="119">
        <v>0</v>
      </c>
      <c r="K224" s="121">
        <v>0</v>
      </c>
      <c r="L224" s="95">
        <f t="shared" si="12"/>
        <v>0</v>
      </c>
      <c r="M224" s="95">
        <f t="shared" si="13"/>
        <v>0</v>
      </c>
      <c r="N224" s="95">
        <f t="shared" si="14"/>
        <v>0</v>
      </c>
      <c r="O224" s="95">
        <f t="shared" si="15"/>
        <v>0</v>
      </c>
    </row>
    <row r="225" spans="1:15" ht="28.5" customHeight="1" x14ac:dyDescent="0.25">
      <c r="A225" s="88">
        <v>223</v>
      </c>
      <c r="B225" s="89" t="s">
        <v>665</v>
      </c>
      <c r="C225" s="90" t="s">
        <v>664</v>
      </c>
      <c r="D225" s="89" t="s">
        <v>288</v>
      </c>
      <c r="E225" s="91">
        <v>0</v>
      </c>
      <c r="F225" s="115">
        <v>0</v>
      </c>
      <c r="G225" s="115">
        <v>0</v>
      </c>
      <c r="H225" s="116">
        <v>0</v>
      </c>
      <c r="I225" s="117">
        <v>0</v>
      </c>
      <c r="J225" s="115">
        <v>0</v>
      </c>
      <c r="K225" s="118">
        <v>0</v>
      </c>
      <c r="L225" s="95">
        <f t="shared" si="12"/>
        <v>0</v>
      </c>
      <c r="M225" s="95">
        <f t="shared" si="13"/>
        <v>0</v>
      </c>
      <c r="N225" s="95">
        <f t="shared" si="14"/>
        <v>0</v>
      </c>
      <c r="O225" s="95">
        <f t="shared" si="15"/>
        <v>0</v>
      </c>
    </row>
    <row r="226" spans="1:15" ht="28.5" customHeight="1" x14ac:dyDescent="0.25">
      <c r="A226" s="96">
        <v>224</v>
      </c>
      <c r="B226" s="97" t="s">
        <v>666</v>
      </c>
      <c r="C226" s="98" t="s">
        <v>667</v>
      </c>
      <c r="D226" s="97" t="s">
        <v>288</v>
      </c>
      <c r="E226" s="99">
        <v>0</v>
      </c>
      <c r="F226" s="119">
        <v>0</v>
      </c>
      <c r="G226" s="119">
        <v>0</v>
      </c>
      <c r="H226" s="120">
        <v>0</v>
      </c>
      <c r="I226" s="117">
        <v>0</v>
      </c>
      <c r="J226" s="119">
        <v>0</v>
      </c>
      <c r="K226" s="121">
        <v>0</v>
      </c>
      <c r="L226" s="95">
        <f t="shared" si="12"/>
        <v>0</v>
      </c>
      <c r="M226" s="95">
        <f t="shared" si="13"/>
        <v>0</v>
      </c>
      <c r="N226" s="95">
        <f t="shared" si="14"/>
        <v>0</v>
      </c>
      <c r="O226" s="95">
        <f t="shared" si="15"/>
        <v>0</v>
      </c>
    </row>
    <row r="227" spans="1:15" ht="28.5" customHeight="1" x14ac:dyDescent="0.25">
      <c r="A227" s="96">
        <v>225</v>
      </c>
      <c r="B227" s="97" t="s">
        <v>668</v>
      </c>
      <c r="C227" s="98" t="s">
        <v>669</v>
      </c>
      <c r="D227" s="97" t="s">
        <v>288</v>
      </c>
      <c r="E227" s="99">
        <v>0</v>
      </c>
      <c r="F227" s="119">
        <v>0</v>
      </c>
      <c r="G227" s="119">
        <v>0</v>
      </c>
      <c r="H227" s="120">
        <v>0</v>
      </c>
      <c r="I227" s="117">
        <v>0</v>
      </c>
      <c r="J227" s="119">
        <v>0</v>
      </c>
      <c r="K227" s="121">
        <v>0</v>
      </c>
      <c r="L227" s="95">
        <f t="shared" si="12"/>
        <v>0</v>
      </c>
      <c r="M227" s="95">
        <f t="shared" si="13"/>
        <v>0</v>
      </c>
      <c r="N227" s="95">
        <f t="shared" si="14"/>
        <v>0</v>
      </c>
      <c r="O227" s="95">
        <f t="shared" si="15"/>
        <v>0</v>
      </c>
    </row>
    <row r="228" spans="1:15" ht="28.5" customHeight="1" x14ac:dyDescent="0.25">
      <c r="A228" s="96">
        <v>226</v>
      </c>
      <c r="B228" s="97" t="s">
        <v>670</v>
      </c>
      <c r="C228" s="98" t="s">
        <v>671</v>
      </c>
      <c r="D228" s="97" t="s">
        <v>288</v>
      </c>
      <c r="E228" s="99">
        <v>0</v>
      </c>
      <c r="F228" s="119">
        <v>0</v>
      </c>
      <c r="G228" s="119">
        <v>0</v>
      </c>
      <c r="H228" s="120">
        <v>0</v>
      </c>
      <c r="I228" s="117">
        <v>0</v>
      </c>
      <c r="J228" s="119">
        <v>0</v>
      </c>
      <c r="K228" s="121">
        <v>0</v>
      </c>
      <c r="L228" s="95">
        <f t="shared" si="12"/>
        <v>0</v>
      </c>
      <c r="M228" s="95">
        <f t="shared" si="13"/>
        <v>0</v>
      </c>
      <c r="N228" s="95">
        <f t="shared" si="14"/>
        <v>0</v>
      </c>
      <c r="O228" s="95">
        <f t="shared" si="15"/>
        <v>0</v>
      </c>
    </row>
    <row r="229" spans="1:15" ht="28.5" customHeight="1" x14ac:dyDescent="0.25">
      <c r="A229" s="96">
        <v>227</v>
      </c>
      <c r="B229" s="97" t="s">
        <v>672</v>
      </c>
      <c r="C229" s="98" t="s">
        <v>673</v>
      </c>
      <c r="D229" s="97" t="s">
        <v>288</v>
      </c>
      <c r="E229" s="99">
        <v>0</v>
      </c>
      <c r="F229" s="119">
        <v>0</v>
      </c>
      <c r="G229" s="119">
        <v>0</v>
      </c>
      <c r="H229" s="120">
        <v>0</v>
      </c>
      <c r="I229" s="117">
        <v>0</v>
      </c>
      <c r="J229" s="119">
        <v>0</v>
      </c>
      <c r="K229" s="121">
        <v>0</v>
      </c>
      <c r="L229" s="95">
        <f t="shared" si="12"/>
        <v>0</v>
      </c>
      <c r="M229" s="95">
        <f t="shared" si="13"/>
        <v>0</v>
      </c>
      <c r="N229" s="95">
        <f t="shared" si="14"/>
        <v>0</v>
      </c>
      <c r="O229" s="95">
        <f t="shared" si="15"/>
        <v>0</v>
      </c>
    </row>
    <row r="230" spans="1:15" ht="28.5" customHeight="1" x14ac:dyDescent="0.25">
      <c r="A230" s="96">
        <v>228</v>
      </c>
      <c r="B230" s="97" t="s">
        <v>674</v>
      </c>
      <c r="C230" s="98" t="s">
        <v>675</v>
      </c>
      <c r="D230" s="97" t="s">
        <v>288</v>
      </c>
      <c r="E230" s="99">
        <v>0</v>
      </c>
      <c r="F230" s="119">
        <v>0</v>
      </c>
      <c r="G230" s="119">
        <v>0</v>
      </c>
      <c r="H230" s="120">
        <v>0</v>
      </c>
      <c r="I230" s="117">
        <v>0</v>
      </c>
      <c r="J230" s="119">
        <v>0</v>
      </c>
      <c r="K230" s="121">
        <v>0</v>
      </c>
      <c r="L230" s="95">
        <f t="shared" si="12"/>
        <v>0</v>
      </c>
      <c r="M230" s="95">
        <f t="shared" si="13"/>
        <v>0</v>
      </c>
      <c r="N230" s="95">
        <f t="shared" si="14"/>
        <v>0</v>
      </c>
      <c r="O230" s="95">
        <f t="shared" si="15"/>
        <v>0</v>
      </c>
    </row>
    <row r="231" spans="1:15" ht="28.5" customHeight="1" x14ac:dyDescent="0.25">
      <c r="A231" s="96">
        <v>229</v>
      </c>
      <c r="B231" s="97" t="s">
        <v>676</v>
      </c>
      <c r="C231" s="123" t="s">
        <v>675</v>
      </c>
      <c r="D231" s="97" t="s">
        <v>288</v>
      </c>
      <c r="E231" s="99">
        <v>0</v>
      </c>
      <c r="F231" s="119">
        <v>0</v>
      </c>
      <c r="G231" s="119">
        <v>0</v>
      </c>
      <c r="H231" s="120">
        <v>0</v>
      </c>
      <c r="I231" s="117">
        <v>0</v>
      </c>
      <c r="J231" s="119">
        <v>0</v>
      </c>
      <c r="K231" s="121">
        <v>0</v>
      </c>
      <c r="L231" s="95">
        <f t="shared" si="12"/>
        <v>0</v>
      </c>
      <c r="M231" s="95">
        <f t="shared" si="13"/>
        <v>0</v>
      </c>
      <c r="N231" s="95">
        <f t="shared" si="14"/>
        <v>0</v>
      </c>
      <c r="O231" s="95">
        <f t="shared" si="15"/>
        <v>0</v>
      </c>
    </row>
    <row r="232" spans="1:15" ht="28.5" customHeight="1" x14ac:dyDescent="0.25">
      <c r="A232" s="96">
        <v>230</v>
      </c>
      <c r="B232" s="97" t="s">
        <v>677</v>
      </c>
      <c r="C232" s="123" t="s">
        <v>678</v>
      </c>
      <c r="D232" s="97" t="s">
        <v>288</v>
      </c>
      <c r="E232" s="99">
        <v>0</v>
      </c>
      <c r="F232" s="119">
        <v>0</v>
      </c>
      <c r="G232" s="119">
        <v>0</v>
      </c>
      <c r="H232" s="120">
        <v>0</v>
      </c>
      <c r="I232" s="117">
        <v>0</v>
      </c>
      <c r="J232" s="119">
        <v>0</v>
      </c>
      <c r="K232" s="121">
        <v>0</v>
      </c>
      <c r="L232" s="95">
        <f t="shared" si="12"/>
        <v>0</v>
      </c>
      <c r="M232" s="95">
        <f t="shared" si="13"/>
        <v>0</v>
      </c>
      <c r="N232" s="95">
        <f t="shared" si="14"/>
        <v>0</v>
      </c>
      <c r="O232" s="95">
        <f t="shared" si="15"/>
        <v>0</v>
      </c>
    </row>
    <row r="233" spans="1:15" ht="28.5" customHeight="1" x14ac:dyDescent="0.25">
      <c r="A233" s="96">
        <v>231</v>
      </c>
      <c r="B233" s="97" t="s">
        <v>679</v>
      </c>
      <c r="C233" s="123" t="s">
        <v>678</v>
      </c>
      <c r="D233" s="97" t="s">
        <v>288</v>
      </c>
      <c r="E233" s="99">
        <v>0</v>
      </c>
      <c r="F233" s="119">
        <v>0</v>
      </c>
      <c r="G233" s="119">
        <v>0</v>
      </c>
      <c r="H233" s="120">
        <v>0</v>
      </c>
      <c r="I233" s="117">
        <v>0</v>
      </c>
      <c r="J233" s="119">
        <v>0</v>
      </c>
      <c r="K233" s="121">
        <v>0</v>
      </c>
      <c r="L233" s="95">
        <f t="shared" si="12"/>
        <v>0</v>
      </c>
      <c r="M233" s="95">
        <f t="shared" si="13"/>
        <v>0</v>
      </c>
      <c r="N233" s="95">
        <f t="shared" si="14"/>
        <v>0</v>
      </c>
      <c r="O233" s="95">
        <f t="shared" si="15"/>
        <v>0</v>
      </c>
    </row>
    <row r="234" spans="1:15" ht="28.5" customHeight="1" x14ac:dyDescent="0.25">
      <c r="A234" s="96">
        <v>232</v>
      </c>
      <c r="B234" s="97" t="s">
        <v>680</v>
      </c>
      <c r="C234" s="123" t="s">
        <v>681</v>
      </c>
      <c r="D234" s="97" t="s">
        <v>288</v>
      </c>
      <c r="E234" s="99">
        <v>0</v>
      </c>
      <c r="F234" s="119">
        <v>0</v>
      </c>
      <c r="G234" s="119">
        <v>0</v>
      </c>
      <c r="H234" s="120">
        <v>0</v>
      </c>
      <c r="I234" s="117">
        <v>0</v>
      </c>
      <c r="J234" s="119">
        <v>0</v>
      </c>
      <c r="K234" s="121">
        <v>0</v>
      </c>
      <c r="L234" s="95">
        <f t="shared" si="12"/>
        <v>0</v>
      </c>
      <c r="M234" s="95">
        <f t="shared" si="13"/>
        <v>0</v>
      </c>
      <c r="N234" s="95">
        <f t="shared" si="14"/>
        <v>0</v>
      </c>
      <c r="O234" s="95">
        <f t="shared" si="15"/>
        <v>0</v>
      </c>
    </row>
    <row r="235" spans="1:15" ht="28.5" customHeight="1" x14ac:dyDescent="0.25">
      <c r="A235" s="96">
        <v>233</v>
      </c>
      <c r="B235" s="97" t="s">
        <v>682</v>
      </c>
      <c r="C235" s="123" t="s">
        <v>681</v>
      </c>
      <c r="D235" s="97" t="s">
        <v>288</v>
      </c>
      <c r="E235" s="99">
        <v>0</v>
      </c>
      <c r="F235" s="119">
        <v>0</v>
      </c>
      <c r="G235" s="119">
        <v>0</v>
      </c>
      <c r="H235" s="120">
        <v>0</v>
      </c>
      <c r="I235" s="117">
        <v>0</v>
      </c>
      <c r="J235" s="119">
        <v>0</v>
      </c>
      <c r="K235" s="121">
        <v>0</v>
      </c>
      <c r="L235" s="95">
        <f t="shared" si="12"/>
        <v>0</v>
      </c>
      <c r="M235" s="95">
        <f t="shared" si="13"/>
        <v>0</v>
      </c>
      <c r="N235" s="95">
        <f t="shared" si="14"/>
        <v>0</v>
      </c>
      <c r="O235" s="95">
        <f t="shared" si="15"/>
        <v>0</v>
      </c>
    </row>
    <row r="236" spans="1:15" ht="28.5" customHeight="1" x14ac:dyDescent="0.25">
      <c r="A236" s="96">
        <v>234</v>
      </c>
      <c r="B236" s="97" t="s">
        <v>683</v>
      </c>
      <c r="C236" s="123" t="s">
        <v>684</v>
      </c>
      <c r="D236" s="97" t="s">
        <v>288</v>
      </c>
      <c r="E236" s="99">
        <v>0</v>
      </c>
      <c r="F236" s="119">
        <v>0</v>
      </c>
      <c r="G236" s="119">
        <v>0</v>
      </c>
      <c r="H236" s="120">
        <v>0</v>
      </c>
      <c r="I236" s="117">
        <v>0</v>
      </c>
      <c r="J236" s="119">
        <v>0</v>
      </c>
      <c r="K236" s="121">
        <v>0</v>
      </c>
      <c r="L236" s="95">
        <f t="shared" si="12"/>
        <v>0</v>
      </c>
      <c r="M236" s="95">
        <f t="shared" si="13"/>
        <v>0</v>
      </c>
      <c r="N236" s="95">
        <f t="shared" si="14"/>
        <v>0</v>
      </c>
      <c r="O236" s="95">
        <f t="shared" si="15"/>
        <v>0</v>
      </c>
    </row>
    <row r="237" spans="1:15" ht="28.5" customHeight="1" x14ac:dyDescent="0.25">
      <c r="A237" s="96">
        <v>235</v>
      </c>
      <c r="B237" s="97" t="s">
        <v>685</v>
      </c>
      <c r="C237" s="123" t="s">
        <v>684</v>
      </c>
      <c r="D237" s="97" t="s">
        <v>288</v>
      </c>
      <c r="E237" s="99">
        <v>0</v>
      </c>
      <c r="F237" s="119">
        <v>0</v>
      </c>
      <c r="G237" s="119">
        <v>0</v>
      </c>
      <c r="H237" s="120">
        <v>0</v>
      </c>
      <c r="I237" s="117">
        <v>0</v>
      </c>
      <c r="J237" s="119">
        <v>0</v>
      </c>
      <c r="K237" s="121">
        <v>0</v>
      </c>
      <c r="L237" s="95">
        <f t="shared" si="12"/>
        <v>0</v>
      </c>
      <c r="M237" s="95">
        <f t="shared" si="13"/>
        <v>0</v>
      </c>
      <c r="N237" s="95">
        <f t="shared" si="14"/>
        <v>0</v>
      </c>
      <c r="O237" s="95">
        <f t="shared" si="15"/>
        <v>0</v>
      </c>
    </row>
    <row r="238" spans="1:15" ht="28.5" customHeight="1" x14ac:dyDescent="0.25">
      <c r="A238" s="96">
        <v>236</v>
      </c>
      <c r="B238" s="97" t="s">
        <v>686</v>
      </c>
      <c r="C238" s="123" t="s">
        <v>687</v>
      </c>
      <c r="D238" s="97" t="s">
        <v>288</v>
      </c>
      <c r="E238" s="99">
        <v>0</v>
      </c>
      <c r="F238" s="119">
        <v>0</v>
      </c>
      <c r="G238" s="119">
        <v>0</v>
      </c>
      <c r="H238" s="120">
        <v>0</v>
      </c>
      <c r="I238" s="117">
        <v>0</v>
      </c>
      <c r="J238" s="119">
        <v>0</v>
      </c>
      <c r="K238" s="121">
        <v>0</v>
      </c>
      <c r="L238" s="95">
        <f t="shared" si="12"/>
        <v>0</v>
      </c>
      <c r="M238" s="95">
        <f t="shared" si="13"/>
        <v>0</v>
      </c>
      <c r="N238" s="95">
        <f t="shared" si="14"/>
        <v>0</v>
      </c>
      <c r="O238" s="95">
        <f t="shared" si="15"/>
        <v>0</v>
      </c>
    </row>
    <row r="239" spans="1:15" ht="28.5" customHeight="1" x14ac:dyDescent="0.25">
      <c r="A239" s="96">
        <v>237</v>
      </c>
      <c r="B239" s="97" t="s">
        <v>688</v>
      </c>
      <c r="C239" s="123" t="s">
        <v>687</v>
      </c>
      <c r="D239" s="97" t="s">
        <v>288</v>
      </c>
      <c r="E239" s="99">
        <v>0</v>
      </c>
      <c r="F239" s="119">
        <v>0</v>
      </c>
      <c r="G239" s="119">
        <v>0</v>
      </c>
      <c r="H239" s="120">
        <v>0</v>
      </c>
      <c r="I239" s="117">
        <v>0</v>
      </c>
      <c r="J239" s="119">
        <v>0</v>
      </c>
      <c r="K239" s="121">
        <v>0</v>
      </c>
      <c r="L239" s="95">
        <f t="shared" si="12"/>
        <v>0</v>
      </c>
      <c r="M239" s="95">
        <f t="shared" si="13"/>
        <v>0</v>
      </c>
      <c r="N239" s="95">
        <f t="shared" si="14"/>
        <v>0</v>
      </c>
      <c r="O239" s="95">
        <f t="shared" si="15"/>
        <v>0</v>
      </c>
    </row>
    <row r="240" spans="1:15" ht="28.5" customHeight="1" x14ac:dyDescent="0.25">
      <c r="A240" s="96">
        <v>238</v>
      </c>
      <c r="B240" s="97" t="s">
        <v>689</v>
      </c>
      <c r="C240" s="123" t="s">
        <v>690</v>
      </c>
      <c r="D240" s="97" t="s">
        <v>288</v>
      </c>
      <c r="E240" s="99">
        <v>0</v>
      </c>
      <c r="F240" s="119">
        <v>0</v>
      </c>
      <c r="G240" s="119">
        <v>0</v>
      </c>
      <c r="H240" s="120">
        <v>0</v>
      </c>
      <c r="I240" s="117">
        <v>0</v>
      </c>
      <c r="J240" s="119">
        <v>0</v>
      </c>
      <c r="K240" s="121">
        <v>0</v>
      </c>
      <c r="L240" s="95">
        <f t="shared" si="12"/>
        <v>0</v>
      </c>
      <c r="M240" s="95">
        <f t="shared" si="13"/>
        <v>0</v>
      </c>
      <c r="N240" s="95">
        <f t="shared" si="14"/>
        <v>0</v>
      </c>
      <c r="O240" s="95">
        <f t="shared" si="15"/>
        <v>0</v>
      </c>
    </row>
    <row r="241" spans="1:15" ht="28.5" customHeight="1" x14ac:dyDescent="0.25">
      <c r="A241" s="96">
        <v>239</v>
      </c>
      <c r="B241" s="97" t="s">
        <v>691</v>
      </c>
      <c r="C241" s="123" t="s">
        <v>690</v>
      </c>
      <c r="D241" s="97" t="s">
        <v>288</v>
      </c>
      <c r="E241" s="99">
        <v>0</v>
      </c>
      <c r="F241" s="119">
        <v>0</v>
      </c>
      <c r="G241" s="119">
        <v>0</v>
      </c>
      <c r="H241" s="120">
        <v>0</v>
      </c>
      <c r="I241" s="117">
        <v>0</v>
      </c>
      <c r="J241" s="119">
        <v>0</v>
      </c>
      <c r="K241" s="121">
        <v>0</v>
      </c>
      <c r="L241" s="95">
        <f t="shared" si="12"/>
        <v>0</v>
      </c>
      <c r="M241" s="95">
        <f t="shared" si="13"/>
        <v>0</v>
      </c>
      <c r="N241" s="95">
        <f t="shared" si="14"/>
        <v>0</v>
      </c>
      <c r="O241" s="95">
        <f t="shared" si="15"/>
        <v>0</v>
      </c>
    </row>
    <row r="242" spans="1:15" ht="28.5" customHeight="1" x14ac:dyDescent="0.25">
      <c r="A242" s="88">
        <v>240</v>
      </c>
      <c r="B242" s="89" t="s">
        <v>692</v>
      </c>
      <c r="C242" s="103" t="s">
        <v>693</v>
      </c>
      <c r="D242" s="89" t="s">
        <v>694</v>
      </c>
      <c r="E242" s="91">
        <v>0</v>
      </c>
      <c r="F242" s="115">
        <v>0</v>
      </c>
      <c r="G242" s="115">
        <v>0</v>
      </c>
      <c r="H242" s="116">
        <v>0</v>
      </c>
      <c r="I242" s="117">
        <v>0</v>
      </c>
      <c r="J242" s="115">
        <v>0</v>
      </c>
      <c r="K242" s="118">
        <v>0</v>
      </c>
      <c r="L242" s="95">
        <f t="shared" si="12"/>
        <v>0</v>
      </c>
      <c r="M242" s="95">
        <f t="shared" si="13"/>
        <v>0</v>
      </c>
      <c r="N242" s="95">
        <f t="shared" si="14"/>
        <v>0</v>
      </c>
      <c r="O242" s="95">
        <f t="shared" si="15"/>
        <v>0</v>
      </c>
    </row>
    <row r="243" spans="1:15" ht="28.5" customHeight="1" x14ac:dyDescent="0.25">
      <c r="A243" s="96">
        <v>241</v>
      </c>
      <c r="B243" s="97" t="s">
        <v>695</v>
      </c>
      <c r="C243" s="123" t="s">
        <v>696</v>
      </c>
      <c r="D243" s="97" t="s">
        <v>697</v>
      </c>
      <c r="E243" s="99">
        <v>0</v>
      </c>
      <c r="F243" s="119">
        <v>0</v>
      </c>
      <c r="G243" s="119">
        <v>0</v>
      </c>
      <c r="H243" s="120">
        <v>0</v>
      </c>
      <c r="I243" s="117">
        <v>0</v>
      </c>
      <c r="J243" s="119">
        <v>0</v>
      </c>
      <c r="K243" s="121">
        <v>0</v>
      </c>
      <c r="L243" s="95">
        <f t="shared" si="12"/>
        <v>0</v>
      </c>
      <c r="M243" s="95">
        <f t="shared" si="13"/>
        <v>0</v>
      </c>
      <c r="N243" s="95">
        <f t="shared" si="14"/>
        <v>0</v>
      </c>
      <c r="O243" s="95">
        <f t="shared" si="15"/>
        <v>0</v>
      </c>
    </row>
    <row r="244" spans="1:15" ht="28.5" customHeight="1" x14ac:dyDescent="0.25">
      <c r="A244" s="96">
        <v>242</v>
      </c>
      <c r="B244" s="97" t="s">
        <v>698</v>
      </c>
      <c r="C244" s="123" t="s">
        <v>696</v>
      </c>
      <c r="D244" s="97" t="s">
        <v>697</v>
      </c>
      <c r="E244" s="99">
        <v>0</v>
      </c>
      <c r="F244" s="119">
        <v>0</v>
      </c>
      <c r="G244" s="119">
        <v>0</v>
      </c>
      <c r="H244" s="120">
        <v>0</v>
      </c>
      <c r="I244" s="117">
        <v>0</v>
      </c>
      <c r="J244" s="119">
        <v>0</v>
      </c>
      <c r="K244" s="121">
        <v>0</v>
      </c>
      <c r="L244" s="95">
        <f t="shared" si="12"/>
        <v>0</v>
      </c>
      <c r="M244" s="95">
        <f t="shared" si="13"/>
        <v>0</v>
      </c>
      <c r="N244" s="95">
        <f t="shared" si="14"/>
        <v>0</v>
      </c>
      <c r="O244" s="95">
        <f t="shared" si="15"/>
        <v>0</v>
      </c>
    </row>
    <row r="245" spans="1:15" ht="28.5" customHeight="1" x14ac:dyDescent="0.25">
      <c r="A245" s="96">
        <v>243</v>
      </c>
      <c r="B245" s="97" t="s">
        <v>699</v>
      </c>
      <c r="C245" s="123" t="s">
        <v>700</v>
      </c>
      <c r="D245" s="97" t="s">
        <v>697</v>
      </c>
      <c r="E245" s="99">
        <v>0</v>
      </c>
      <c r="F245" s="119">
        <v>0</v>
      </c>
      <c r="G245" s="119">
        <v>0</v>
      </c>
      <c r="H245" s="120">
        <v>0</v>
      </c>
      <c r="I245" s="117">
        <v>0</v>
      </c>
      <c r="J245" s="119">
        <v>0</v>
      </c>
      <c r="K245" s="121">
        <v>0</v>
      </c>
      <c r="L245" s="95">
        <f t="shared" si="12"/>
        <v>0</v>
      </c>
      <c r="M245" s="95">
        <f t="shared" si="13"/>
        <v>0</v>
      </c>
      <c r="N245" s="95">
        <f t="shared" si="14"/>
        <v>0</v>
      </c>
      <c r="O245" s="95">
        <f t="shared" si="15"/>
        <v>0</v>
      </c>
    </row>
    <row r="246" spans="1:15" ht="28.5" customHeight="1" x14ac:dyDescent="0.25">
      <c r="A246" s="96">
        <v>244</v>
      </c>
      <c r="B246" s="97" t="s">
        <v>701</v>
      </c>
      <c r="C246" s="123" t="s">
        <v>700</v>
      </c>
      <c r="D246" s="97" t="s">
        <v>697</v>
      </c>
      <c r="E246" s="99">
        <v>0</v>
      </c>
      <c r="F246" s="119">
        <v>0</v>
      </c>
      <c r="G246" s="119">
        <v>0</v>
      </c>
      <c r="H246" s="120">
        <v>0</v>
      </c>
      <c r="I246" s="117">
        <v>0</v>
      </c>
      <c r="J246" s="119">
        <v>0</v>
      </c>
      <c r="K246" s="121">
        <v>0</v>
      </c>
      <c r="L246" s="95">
        <f t="shared" si="12"/>
        <v>0</v>
      </c>
      <c r="M246" s="95">
        <f t="shared" si="13"/>
        <v>0</v>
      </c>
      <c r="N246" s="95">
        <f t="shared" si="14"/>
        <v>0</v>
      </c>
      <c r="O246" s="95">
        <f t="shared" si="15"/>
        <v>0</v>
      </c>
    </row>
    <row r="247" spans="1:15" ht="28.5" customHeight="1" x14ac:dyDescent="0.25">
      <c r="A247" s="96">
        <v>245</v>
      </c>
      <c r="B247" s="97" t="s">
        <v>702</v>
      </c>
      <c r="C247" s="123" t="s">
        <v>703</v>
      </c>
      <c r="D247" s="97" t="s">
        <v>697</v>
      </c>
      <c r="E247" s="99">
        <v>0</v>
      </c>
      <c r="F247" s="119">
        <v>0</v>
      </c>
      <c r="G247" s="119">
        <v>0</v>
      </c>
      <c r="H247" s="120">
        <v>0</v>
      </c>
      <c r="I247" s="117">
        <v>0</v>
      </c>
      <c r="J247" s="119">
        <v>0</v>
      </c>
      <c r="K247" s="121">
        <v>0</v>
      </c>
      <c r="L247" s="95">
        <f t="shared" si="12"/>
        <v>0</v>
      </c>
      <c r="M247" s="95">
        <f t="shared" si="13"/>
        <v>0</v>
      </c>
      <c r="N247" s="95">
        <f t="shared" si="14"/>
        <v>0</v>
      </c>
      <c r="O247" s="95">
        <f t="shared" si="15"/>
        <v>0</v>
      </c>
    </row>
    <row r="248" spans="1:15" ht="28.5" customHeight="1" x14ac:dyDescent="0.25">
      <c r="A248" s="96">
        <v>246</v>
      </c>
      <c r="B248" s="97" t="s">
        <v>704</v>
      </c>
      <c r="C248" s="123" t="s">
        <v>703</v>
      </c>
      <c r="D248" s="97" t="s">
        <v>697</v>
      </c>
      <c r="E248" s="99">
        <v>0</v>
      </c>
      <c r="F248" s="119">
        <v>0</v>
      </c>
      <c r="G248" s="119">
        <v>0</v>
      </c>
      <c r="H248" s="120">
        <v>0</v>
      </c>
      <c r="I248" s="117">
        <v>0</v>
      </c>
      <c r="J248" s="119">
        <v>0</v>
      </c>
      <c r="K248" s="121">
        <v>0</v>
      </c>
      <c r="L248" s="95">
        <f t="shared" si="12"/>
        <v>0</v>
      </c>
      <c r="M248" s="95">
        <f t="shared" si="13"/>
        <v>0</v>
      </c>
      <c r="N248" s="95">
        <f t="shared" si="14"/>
        <v>0</v>
      </c>
      <c r="O248" s="95">
        <f t="shared" si="15"/>
        <v>0</v>
      </c>
    </row>
    <row r="249" spans="1:15" ht="28.5" customHeight="1" x14ac:dyDescent="0.25">
      <c r="A249" s="88">
        <v>247</v>
      </c>
      <c r="B249" s="89" t="s">
        <v>705</v>
      </c>
      <c r="C249" s="103" t="s">
        <v>706</v>
      </c>
      <c r="D249" s="89" t="s">
        <v>288</v>
      </c>
      <c r="E249" s="91">
        <v>0</v>
      </c>
      <c r="F249" s="115">
        <v>0</v>
      </c>
      <c r="G249" s="115">
        <v>0</v>
      </c>
      <c r="H249" s="116">
        <v>0</v>
      </c>
      <c r="I249" s="117">
        <v>0</v>
      </c>
      <c r="J249" s="115">
        <v>0</v>
      </c>
      <c r="K249" s="118">
        <v>0</v>
      </c>
      <c r="L249" s="95">
        <f t="shared" si="12"/>
        <v>0</v>
      </c>
      <c r="M249" s="95">
        <f t="shared" si="13"/>
        <v>0</v>
      </c>
      <c r="N249" s="95">
        <f t="shared" si="14"/>
        <v>0</v>
      </c>
      <c r="O249" s="95">
        <f t="shared" si="15"/>
        <v>0</v>
      </c>
    </row>
    <row r="250" spans="1:15" ht="28.5" customHeight="1" x14ac:dyDescent="0.25">
      <c r="A250" s="96">
        <v>248</v>
      </c>
      <c r="B250" s="97" t="s">
        <v>707</v>
      </c>
      <c r="C250" s="123" t="s">
        <v>708</v>
      </c>
      <c r="D250" s="97" t="s">
        <v>288</v>
      </c>
      <c r="E250" s="99">
        <v>0</v>
      </c>
      <c r="F250" s="119">
        <v>0</v>
      </c>
      <c r="G250" s="119">
        <v>0</v>
      </c>
      <c r="H250" s="120">
        <v>0</v>
      </c>
      <c r="I250" s="117">
        <v>0</v>
      </c>
      <c r="J250" s="119">
        <v>0</v>
      </c>
      <c r="K250" s="121">
        <v>0</v>
      </c>
      <c r="L250" s="95">
        <f t="shared" si="12"/>
        <v>0</v>
      </c>
      <c r="M250" s="95">
        <f t="shared" si="13"/>
        <v>0</v>
      </c>
      <c r="N250" s="95">
        <f t="shared" si="14"/>
        <v>0</v>
      </c>
      <c r="O250" s="95">
        <f t="shared" si="15"/>
        <v>0</v>
      </c>
    </row>
    <row r="251" spans="1:15" ht="28.5" customHeight="1" x14ac:dyDescent="0.25">
      <c r="A251" s="88">
        <v>249</v>
      </c>
      <c r="B251" s="89" t="s">
        <v>709</v>
      </c>
      <c r="C251" s="103" t="s">
        <v>710</v>
      </c>
      <c r="D251" s="89" t="s">
        <v>288</v>
      </c>
      <c r="E251" s="91">
        <v>0</v>
      </c>
      <c r="F251" s="115">
        <v>0</v>
      </c>
      <c r="G251" s="115">
        <v>0</v>
      </c>
      <c r="H251" s="116">
        <v>0</v>
      </c>
      <c r="I251" s="117">
        <v>0</v>
      </c>
      <c r="J251" s="115">
        <v>0</v>
      </c>
      <c r="K251" s="118">
        <v>0</v>
      </c>
      <c r="L251" s="95">
        <f t="shared" si="12"/>
        <v>0</v>
      </c>
      <c r="M251" s="95">
        <f t="shared" si="13"/>
        <v>0</v>
      </c>
      <c r="N251" s="95">
        <f t="shared" si="14"/>
        <v>0</v>
      </c>
      <c r="O251" s="95">
        <f t="shared" si="15"/>
        <v>0</v>
      </c>
    </row>
    <row r="252" spans="1:15" ht="28.5" customHeight="1" x14ac:dyDescent="0.25">
      <c r="A252" s="88">
        <v>250</v>
      </c>
      <c r="B252" s="89" t="s">
        <v>711</v>
      </c>
      <c r="C252" s="103" t="s">
        <v>710</v>
      </c>
      <c r="D252" s="89" t="s">
        <v>288</v>
      </c>
      <c r="E252" s="91">
        <v>0</v>
      </c>
      <c r="F252" s="115">
        <v>0</v>
      </c>
      <c r="G252" s="115">
        <v>0</v>
      </c>
      <c r="H252" s="116">
        <v>0</v>
      </c>
      <c r="I252" s="117">
        <v>0</v>
      </c>
      <c r="J252" s="115">
        <v>0</v>
      </c>
      <c r="K252" s="118">
        <v>0</v>
      </c>
      <c r="L252" s="95">
        <f t="shared" si="12"/>
        <v>0</v>
      </c>
      <c r="M252" s="95">
        <f t="shared" si="13"/>
        <v>0</v>
      </c>
      <c r="N252" s="95">
        <f t="shared" si="14"/>
        <v>0</v>
      </c>
      <c r="O252" s="95">
        <f t="shared" si="15"/>
        <v>0</v>
      </c>
    </row>
    <row r="253" spans="1:15" ht="28.5" customHeight="1" x14ac:dyDescent="0.25">
      <c r="A253" s="88">
        <v>251</v>
      </c>
      <c r="B253" s="89" t="s">
        <v>186</v>
      </c>
      <c r="C253" s="103" t="s">
        <v>378</v>
      </c>
      <c r="D253" s="89" t="s">
        <v>379</v>
      </c>
      <c r="E253" s="91">
        <v>24</v>
      </c>
      <c r="F253" s="115">
        <v>21566</v>
      </c>
      <c r="G253" s="115">
        <v>15254</v>
      </c>
      <c r="H253" s="116">
        <v>0</v>
      </c>
      <c r="I253" s="117">
        <v>0.29268292682926833</v>
      </c>
      <c r="J253" s="115">
        <v>15254</v>
      </c>
      <c r="K253" s="118">
        <v>366096</v>
      </c>
      <c r="L253" s="95">
        <f t="shared" si="12"/>
        <v>1099.866</v>
      </c>
      <c r="M253" s="95">
        <f t="shared" si="13"/>
        <v>22665.866000000002</v>
      </c>
      <c r="N253" s="95">
        <f t="shared" si="14"/>
        <v>6633.9120000000012</v>
      </c>
      <c r="O253" s="95">
        <f t="shared" si="15"/>
        <v>16031.954000000002</v>
      </c>
    </row>
    <row r="254" spans="1:15" ht="28.5" customHeight="1" x14ac:dyDescent="0.25">
      <c r="A254" s="96">
        <v>252</v>
      </c>
      <c r="B254" s="97" t="s">
        <v>712</v>
      </c>
      <c r="C254" s="123" t="s">
        <v>713</v>
      </c>
      <c r="D254" s="97" t="s">
        <v>288</v>
      </c>
      <c r="E254" s="99">
        <v>0</v>
      </c>
      <c r="F254" s="119">
        <v>0</v>
      </c>
      <c r="G254" s="119">
        <v>0</v>
      </c>
      <c r="H254" s="120">
        <v>0</v>
      </c>
      <c r="I254" s="117">
        <v>0</v>
      </c>
      <c r="J254" s="119">
        <v>0</v>
      </c>
      <c r="K254" s="121">
        <v>0</v>
      </c>
      <c r="L254" s="95">
        <f t="shared" si="12"/>
        <v>0</v>
      </c>
      <c r="M254" s="95">
        <f t="shared" si="13"/>
        <v>0</v>
      </c>
      <c r="N254" s="95">
        <f t="shared" si="14"/>
        <v>0</v>
      </c>
      <c r="O254" s="95">
        <f t="shared" si="15"/>
        <v>0</v>
      </c>
    </row>
    <row r="255" spans="1:15" ht="28.5" customHeight="1" x14ac:dyDescent="0.25">
      <c r="A255" s="88">
        <v>253</v>
      </c>
      <c r="B255" s="89" t="s">
        <v>714</v>
      </c>
      <c r="C255" s="103" t="s">
        <v>715</v>
      </c>
      <c r="D255" s="89" t="s">
        <v>288</v>
      </c>
      <c r="E255" s="91">
        <v>0</v>
      </c>
      <c r="F255" s="115">
        <v>0</v>
      </c>
      <c r="G255" s="115">
        <v>0</v>
      </c>
      <c r="H255" s="116">
        <v>0</v>
      </c>
      <c r="I255" s="117">
        <v>0</v>
      </c>
      <c r="J255" s="115">
        <v>0</v>
      </c>
      <c r="K255" s="118">
        <v>0</v>
      </c>
      <c r="L255" s="95">
        <f t="shared" si="12"/>
        <v>0</v>
      </c>
      <c r="M255" s="95">
        <f t="shared" si="13"/>
        <v>0</v>
      </c>
      <c r="N255" s="95">
        <f t="shared" si="14"/>
        <v>0</v>
      </c>
      <c r="O255" s="95">
        <f t="shared" si="15"/>
        <v>0</v>
      </c>
    </row>
    <row r="256" spans="1:15" ht="28.5" customHeight="1" x14ac:dyDescent="0.25">
      <c r="A256" s="88">
        <v>254</v>
      </c>
      <c r="B256" s="89" t="s">
        <v>716</v>
      </c>
      <c r="C256" s="103" t="s">
        <v>717</v>
      </c>
      <c r="D256" s="89" t="s">
        <v>288</v>
      </c>
      <c r="E256" s="91">
        <v>0</v>
      </c>
      <c r="F256" s="115">
        <v>0</v>
      </c>
      <c r="G256" s="115">
        <v>0</v>
      </c>
      <c r="H256" s="116">
        <v>0</v>
      </c>
      <c r="I256" s="117">
        <v>0</v>
      </c>
      <c r="J256" s="115">
        <v>0</v>
      </c>
      <c r="K256" s="118">
        <v>0</v>
      </c>
      <c r="L256" s="95">
        <f t="shared" si="12"/>
        <v>0</v>
      </c>
      <c r="M256" s="95">
        <f t="shared" si="13"/>
        <v>0</v>
      </c>
      <c r="N256" s="95">
        <f t="shared" si="14"/>
        <v>0</v>
      </c>
      <c r="O256" s="95">
        <f t="shared" si="15"/>
        <v>0</v>
      </c>
    </row>
    <row r="257" spans="1:15" ht="28.5" customHeight="1" x14ac:dyDescent="0.25">
      <c r="A257" s="88">
        <v>255</v>
      </c>
      <c r="B257" s="89" t="s">
        <v>116</v>
      </c>
      <c r="C257" s="103" t="s">
        <v>380</v>
      </c>
      <c r="D257" s="89" t="s">
        <v>288</v>
      </c>
      <c r="E257" s="91">
        <v>14</v>
      </c>
      <c r="F257" s="115">
        <v>44184</v>
      </c>
      <c r="G257" s="115">
        <v>27878</v>
      </c>
      <c r="H257" s="116">
        <v>0</v>
      </c>
      <c r="I257" s="117">
        <v>0.36904761904761907</v>
      </c>
      <c r="J257" s="115">
        <v>27878</v>
      </c>
      <c r="K257" s="118">
        <v>390292</v>
      </c>
      <c r="L257" s="95">
        <f t="shared" si="12"/>
        <v>2253.384</v>
      </c>
      <c r="M257" s="95">
        <f t="shared" si="13"/>
        <v>46437.383999999998</v>
      </c>
      <c r="N257" s="95">
        <f t="shared" si="14"/>
        <v>17137.606</v>
      </c>
      <c r="O257" s="95">
        <f t="shared" si="15"/>
        <v>29299.777999999998</v>
      </c>
    </row>
    <row r="258" spans="1:15" ht="28.5" customHeight="1" x14ac:dyDescent="0.25">
      <c r="A258" s="88">
        <v>256</v>
      </c>
      <c r="B258" s="89" t="s">
        <v>718</v>
      </c>
      <c r="C258" s="103" t="s">
        <v>719</v>
      </c>
      <c r="D258" s="89" t="s">
        <v>288</v>
      </c>
      <c r="E258" s="91">
        <v>0</v>
      </c>
      <c r="F258" s="115">
        <v>0</v>
      </c>
      <c r="G258" s="115">
        <v>0</v>
      </c>
      <c r="H258" s="116">
        <v>0</v>
      </c>
      <c r="I258" s="117">
        <v>0</v>
      </c>
      <c r="J258" s="115">
        <v>0</v>
      </c>
      <c r="K258" s="118">
        <v>0</v>
      </c>
      <c r="L258" s="95">
        <f t="shared" si="12"/>
        <v>0</v>
      </c>
      <c r="M258" s="95">
        <f t="shared" si="13"/>
        <v>0</v>
      </c>
      <c r="N258" s="95">
        <f t="shared" si="14"/>
        <v>0</v>
      </c>
      <c r="O258" s="95">
        <f t="shared" si="15"/>
        <v>0</v>
      </c>
    </row>
    <row r="259" spans="1:15" ht="28.5" customHeight="1" x14ac:dyDescent="0.25">
      <c r="A259" s="88">
        <v>257</v>
      </c>
      <c r="B259" s="89" t="s">
        <v>146</v>
      </c>
      <c r="C259" s="103" t="s">
        <v>381</v>
      </c>
      <c r="D259" s="89" t="s">
        <v>288</v>
      </c>
      <c r="E259" s="91">
        <v>11</v>
      </c>
      <c r="F259" s="115">
        <v>56598</v>
      </c>
      <c r="G259" s="115">
        <v>17884</v>
      </c>
      <c r="H259" s="116">
        <v>0</v>
      </c>
      <c r="I259" s="117">
        <v>0.68401710307784724</v>
      </c>
      <c r="J259" s="115">
        <v>17884</v>
      </c>
      <c r="K259" s="118">
        <v>196724</v>
      </c>
      <c r="L259" s="95">
        <f t="shared" ref="L259:L322" si="16">F259*$P$1</f>
        <v>2886.4979999999996</v>
      </c>
      <c r="M259" s="95">
        <f t="shared" ref="M259:M322" si="17">L259+F259</f>
        <v>59484.498</v>
      </c>
      <c r="N259" s="95">
        <f t="shared" ref="N259:N322" si="18">M259*I259</f>
        <v>40688.413999999997</v>
      </c>
      <c r="O259" s="95">
        <f t="shared" ref="O259:O322" si="19">M259-N259</f>
        <v>18796.084000000003</v>
      </c>
    </row>
    <row r="260" spans="1:15" ht="28.5" customHeight="1" x14ac:dyDescent="0.25">
      <c r="A260" s="88">
        <v>258</v>
      </c>
      <c r="B260" s="89" t="s">
        <v>720</v>
      </c>
      <c r="C260" s="103" t="s">
        <v>721</v>
      </c>
      <c r="D260" s="89" t="s">
        <v>288</v>
      </c>
      <c r="E260" s="91">
        <v>0</v>
      </c>
      <c r="F260" s="115">
        <v>0</v>
      </c>
      <c r="G260" s="115">
        <v>0</v>
      </c>
      <c r="H260" s="116">
        <v>0</v>
      </c>
      <c r="I260" s="117">
        <v>0</v>
      </c>
      <c r="J260" s="115">
        <v>0</v>
      </c>
      <c r="K260" s="118">
        <v>0</v>
      </c>
      <c r="L260" s="95">
        <f t="shared" si="16"/>
        <v>0</v>
      </c>
      <c r="M260" s="95">
        <f t="shared" si="17"/>
        <v>0</v>
      </c>
      <c r="N260" s="95">
        <f t="shared" si="18"/>
        <v>0</v>
      </c>
      <c r="O260" s="95">
        <f t="shared" si="19"/>
        <v>0</v>
      </c>
    </row>
    <row r="261" spans="1:15" ht="28.5" customHeight="1" x14ac:dyDescent="0.25">
      <c r="A261" s="88">
        <v>259</v>
      </c>
      <c r="B261" s="89" t="s">
        <v>147</v>
      </c>
      <c r="C261" s="103" t="s">
        <v>382</v>
      </c>
      <c r="D261" s="89" t="s">
        <v>288</v>
      </c>
      <c r="E261" s="91">
        <v>46</v>
      </c>
      <c r="F261" s="115">
        <v>2420</v>
      </c>
      <c r="G261" s="115">
        <v>671</v>
      </c>
      <c r="H261" s="116">
        <v>0</v>
      </c>
      <c r="I261" s="117">
        <v>0.72272727272727266</v>
      </c>
      <c r="J261" s="115">
        <v>671</v>
      </c>
      <c r="K261" s="118">
        <v>30866</v>
      </c>
      <c r="L261" s="95">
        <f t="shared" si="16"/>
        <v>123.41999999999999</v>
      </c>
      <c r="M261" s="95">
        <f t="shared" si="17"/>
        <v>2543.42</v>
      </c>
      <c r="N261" s="95">
        <f t="shared" si="18"/>
        <v>1838.1989999999998</v>
      </c>
      <c r="O261" s="95">
        <f t="shared" si="19"/>
        <v>705.22100000000023</v>
      </c>
    </row>
    <row r="262" spans="1:15" ht="28.5" customHeight="1" x14ac:dyDescent="0.25">
      <c r="A262" s="88">
        <v>260</v>
      </c>
      <c r="B262" s="89" t="s">
        <v>117</v>
      </c>
      <c r="C262" s="103" t="s">
        <v>382</v>
      </c>
      <c r="D262" s="89" t="s">
        <v>288</v>
      </c>
      <c r="E262" s="91">
        <v>10</v>
      </c>
      <c r="F262" s="115">
        <v>8995</v>
      </c>
      <c r="G262" s="115">
        <v>3252</v>
      </c>
      <c r="H262" s="116">
        <v>0</v>
      </c>
      <c r="I262" s="117">
        <v>0.63846581434130067</v>
      </c>
      <c r="J262" s="115">
        <v>3252</v>
      </c>
      <c r="K262" s="118">
        <v>32520</v>
      </c>
      <c r="L262" s="95">
        <f t="shared" si="16"/>
        <v>458.74499999999995</v>
      </c>
      <c r="M262" s="95">
        <f t="shared" si="17"/>
        <v>9453.7450000000008</v>
      </c>
      <c r="N262" s="95">
        <f t="shared" si="18"/>
        <v>6035.893</v>
      </c>
      <c r="O262" s="95">
        <f t="shared" si="19"/>
        <v>3417.8520000000008</v>
      </c>
    </row>
    <row r="263" spans="1:15" ht="28.5" customHeight="1" x14ac:dyDescent="0.25">
      <c r="A263" s="96">
        <v>261</v>
      </c>
      <c r="B263" s="97" t="s">
        <v>722</v>
      </c>
      <c r="C263" s="123" t="s">
        <v>723</v>
      </c>
      <c r="D263" s="97" t="s">
        <v>288</v>
      </c>
      <c r="E263" s="99">
        <v>0</v>
      </c>
      <c r="F263" s="119">
        <v>0</v>
      </c>
      <c r="G263" s="119">
        <v>0</v>
      </c>
      <c r="H263" s="120">
        <v>0</v>
      </c>
      <c r="I263" s="117">
        <v>0</v>
      </c>
      <c r="J263" s="119">
        <v>0</v>
      </c>
      <c r="K263" s="121">
        <v>0</v>
      </c>
      <c r="L263" s="95">
        <f t="shared" si="16"/>
        <v>0</v>
      </c>
      <c r="M263" s="95">
        <f t="shared" si="17"/>
        <v>0</v>
      </c>
      <c r="N263" s="95">
        <f t="shared" si="18"/>
        <v>0</v>
      </c>
      <c r="O263" s="95">
        <f t="shared" si="19"/>
        <v>0</v>
      </c>
    </row>
    <row r="264" spans="1:15" ht="28.5" customHeight="1" x14ac:dyDescent="0.25">
      <c r="A264" s="96">
        <v>262</v>
      </c>
      <c r="B264" s="97" t="s">
        <v>724</v>
      </c>
      <c r="C264" s="123" t="s">
        <v>725</v>
      </c>
      <c r="D264" s="97" t="s">
        <v>288</v>
      </c>
      <c r="E264" s="99">
        <v>0</v>
      </c>
      <c r="F264" s="119">
        <v>0</v>
      </c>
      <c r="G264" s="119">
        <v>0</v>
      </c>
      <c r="H264" s="120">
        <v>0</v>
      </c>
      <c r="I264" s="117">
        <v>0</v>
      </c>
      <c r="J264" s="119">
        <v>0</v>
      </c>
      <c r="K264" s="121">
        <v>0</v>
      </c>
      <c r="L264" s="95">
        <f t="shared" si="16"/>
        <v>0</v>
      </c>
      <c r="M264" s="95">
        <f t="shared" si="17"/>
        <v>0</v>
      </c>
      <c r="N264" s="95">
        <f t="shared" si="18"/>
        <v>0</v>
      </c>
      <c r="O264" s="95">
        <f t="shared" si="19"/>
        <v>0</v>
      </c>
    </row>
    <row r="265" spans="1:15" ht="28.5" customHeight="1" x14ac:dyDescent="0.25">
      <c r="A265" s="96">
        <v>263</v>
      </c>
      <c r="B265" s="97" t="s">
        <v>726</v>
      </c>
      <c r="C265" s="123" t="s">
        <v>727</v>
      </c>
      <c r="D265" s="97" t="s">
        <v>288</v>
      </c>
      <c r="E265" s="99">
        <v>0</v>
      </c>
      <c r="F265" s="119">
        <v>0</v>
      </c>
      <c r="G265" s="119">
        <v>0</v>
      </c>
      <c r="H265" s="120">
        <v>0</v>
      </c>
      <c r="I265" s="117">
        <v>0</v>
      </c>
      <c r="J265" s="119">
        <v>0</v>
      </c>
      <c r="K265" s="121">
        <v>0</v>
      </c>
      <c r="L265" s="95">
        <f t="shared" si="16"/>
        <v>0</v>
      </c>
      <c r="M265" s="95">
        <f t="shared" si="17"/>
        <v>0</v>
      </c>
      <c r="N265" s="95">
        <f t="shared" si="18"/>
        <v>0</v>
      </c>
      <c r="O265" s="95">
        <f t="shared" si="19"/>
        <v>0</v>
      </c>
    </row>
    <row r="266" spans="1:15" ht="28.5" customHeight="1" x14ac:dyDescent="0.25">
      <c r="A266" s="96">
        <v>264</v>
      </c>
      <c r="B266" s="97" t="s">
        <v>728</v>
      </c>
      <c r="C266" s="123" t="s">
        <v>727</v>
      </c>
      <c r="D266" s="97" t="s">
        <v>288</v>
      </c>
      <c r="E266" s="99">
        <v>0</v>
      </c>
      <c r="F266" s="119">
        <v>0</v>
      </c>
      <c r="G266" s="119">
        <v>0</v>
      </c>
      <c r="H266" s="120">
        <v>0</v>
      </c>
      <c r="I266" s="117">
        <v>0</v>
      </c>
      <c r="J266" s="119">
        <v>0</v>
      </c>
      <c r="K266" s="121">
        <v>0</v>
      </c>
      <c r="L266" s="95">
        <f t="shared" si="16"/>
        <v>0</v>
      </c>
      <c r="M266" s="95">
        <f t="shared" si="17"/>
        <v>0</v>
      </c>
      <c r="N266" s="95">
        <f t="shared" si="18"/>
        <v>0</v>
      </c>
      <c r="O266" s="95">
        <f t="shared" si="19"/>
        <v>0</v>
      </c>
    </row>
    <row r="267" spans="1:15" ht="28.5" customHeight="1" x14ac:dyDescent="0.25">
      <c r="A267" s="88">
        <v>265</v>
      </c>
      <c r="B267" s="89" t="s">
        <v>148</v>
      </c>
      <c r="C267" s="103" t="s">
        <v>729</v>
      </c>
      <c r="D267" s="89" t="s">
        <v>697</v>
      </c>
      <c r="E267" s="91">
        <v>1</v>
      </c>
      <c r="F267" s="115">
        <v>2998</v>
      </c>
      <c r="G267" s="115">
        <v>756</v>
      </c>
      <c r="H267" s="116">
        <v>0</v>
      </c>
      <c r="I267" s="117">
        <v>0.74783188792528354</v>
      </c>
      <c r="J267" s="115">
        <v>756</v>
      </c>
      <c r="K267" s="118">
        <v>756</v>
      </c>
      <c r="L267" s="95">
        <f t="shared" si="16"/>
        <v>152.898</v>
      </c>
      <c r="M267" s="95">
        <f t="shared" si="17"/>
        <v>3150.8980000000001</v>
      </c>
      <c r="N267" s="95">
        <f t="shared" si="18"/>
        <v>2356.3420000000001</v>
      </c>
      <c r="O267" s="95">
        <f t="shared" si="19"/>
        <v>794.55600000000004</v>
      </c>
    </row>
    <row r="268" spans="1:15" ht="28.5" customHeight="1" x14ac:dyDescent="0.25">
      <c r="A268" s="88">
        <v>266</v>
      </c>
      <c r="B268" s="89" t="s">
        <v>730</v>
      </c>
      <c r="C268" s="103" t="s">
        <v>729</v>
      </c>
      <c r="D268" s="89" t="s">
        <v>697</v>
      </c>
      <c r="E268" s="91">
        <v>0</v>
      </c>
      <c r="F268" s="115">
        <v>0</v>
      </c>
      <c r="G268" s="115">
        <v>0</v>
      </c>
      <c r="H268" s="116">
        <v>0</v>
      </c>
      <c r="I268" s="117">
        <v>0</v>
      </c>
      <c r="J268" s="115">
        <v>0</v>
      </c>
      <c r="K268" s="118">
        <v>0</v>
      </c>
      <c r="L268" s="95">
        <f t="shared" si="16"/>
        <v>0</v>
      </c>
      <c r="M268" s="95">
        <f t="shared" si="17"/>
        <v>0</v>
      </c>
      <c r="N268" s="95">
        <f t="shared" si="18"/>
        <v>0</v>
      </c>
      <c r="O268" s="95">
        <f t="shared" si="19"/>
        <v>0</v>
      </c>
    </row>
    <row r="269" spans="1:15" ht="28.5" customHeight="1" x14ac:dyDescent="0.25">
      <c r="A269" s="88">
        <v>267</v>
      </c>
      <c r="B269" s="89" t="s">
        <v>731</v>
      </c>
      <c r="C269" s="103" t="s">
        <v>732</v>
      </c>
      <c r="D269" s="89" t="s">
        <v>288</v>
      </c>
      <c r="E269" s="91">
        <v>0</v>
      </c>
      <c r="F269" s="115">
        <v>0</v>
      </c>
      <c r="G269" s="115">
        <v>0</v>
      </c>
      <c r="H269" s="116">
        <v>0</v>
      </c>
      <c r="I269" s="117">
        <v>0</v>
      </c>
      <c r="J269" s="115">
        <v>0</v>
      </c>
      <c r="K269" s="118">
        <v>0</v>
      </c>
      <c r="L269" s="95">
        <f t="shared" si="16"/>
        <v>0</v>
      </c>
      <c r="M269" s="95">
        <f t="shared" si="17"/>
        <v>0</v>
      </c>
      <c r="N269" s="95">
        <f t="shared" si="18"/>
        <v>0</v>
      </c>
      <c r="O269" s="95">
        <f t="shared" si="19"/>
        <v>0</v>
      </c>
    </row>
    <row r="270" spans="1:15" ht="28.5" customHeight="1" x14ac:dyDescent="0.25">
      <c r="A270" s="88">
        <v>268</v>
      </c>
      <c r="B270" s="89" t="s">
        <v>733</v>
      </c>
      <c r="C270" s="103" t="s">
        <v>732</v>
      </c>
      <c r="D270" s="89" t="s">
        <v>288</v>
      </c>
      <c r="E270" s="91">
        <v>0</v>
      </c>
      <c r="F270" s="115">
        <v>0</v>
      </c>
      <c r="G270" s="115">
        <v>0</v>
      </c>
      <c r="H270" s="116">
        <v>0</v>
      </c>
      <c r="I270" s="117">
        <v>0</v>
      </c>
      <c r="J270" s="115">
        <v>0</v>
      </c>
      <c r="K270" s="118">
        <v>0</v>
      </c>
      <c r="L270" s="95">
        <f t="shared" si="16"/>
        <v>0</v>
      </c>
      <c r="M270" s="95">
        <f t="shared" si="17"/>
        <v>0</v>
      </c>
      <c r="N270" s="95">
        <f t="shared" si="18"/>
        <v>0</v>
      </c>
      <c r="O270" s="95">
        <f t="shared" si="19"/>
        <v>0</v>
      </c>
    </row>
    <row r="271" spans="1:15" ht="28.5" customHeight="1" x14ac:dyDescent="0.25">
      <c r="A271" s="96">
        <v>269</v>
      </c>
      <c r="B271" s="97" t="s">
        <v>734</v>
      </c>
      <c r="C271" s="123" t="s">
        <v>735</v>
      </c>
      <c r="D271" s="97" t="s">
        <v>697</v>
      </c>
      <c r="E271" s="99">
        <v>0</v>
      </c>
      <c r="F271" s="119">
        <v>0</v>
      </c>
      <c r="G271" s="119">
        <v>0</v>
      </c>
      <c r="H271" s="120">
        <v>0</v>
      </c>
      <c r="I271" s="117">
        <v>0</v>
      </c>
      <c r="J271" s="119">
        <v>0</v>
      </c>
      <c r="K271" s="121">
        <v>0</v>
      </c>
      <c r="L271" s="95">
        <f t="shared" si="16"/>
        <v>0</v>
      </c>
      <c r="M271" s="95">
        <f t="shared" si="17"/>
        <v>0</v>
      </c>
      <c r="N271" s="95">
        <f t="shared" si="18"/>
        <v>0</v>
      </c>
      <c r="O271" s="95">
        <f t="shared" si="19"/>
        <v>0</v>
      </c>
    </row>
    <row r="272" spans="1:15" ht="28.5" customHeight="1" x14ac:dyDescent="0.25">
      <c r="A272" s="96">
        <v>270</v>
      </c>
      <c r="B272" s="97" t="s">
        <v>736</v>
      </c>
      <c r="C272" s="123" t="s">
        <v>735</v>
      </c>
      <c r="D272" s="97" t="s">
        <v>697</v>
      </c>
      <c r="E272" s="99">
        <v>0</v>
      </c>
      <c r="F272" s="119">
        <v>0</v>
      </c>
      <c r="G272" s="119">
        <v>0</v>
      </c>
      <c r="H272" s="120">
        <v>0</v>
      </c>
      <c r="I272" s="117">
        <v>0</v>
      </c>
      <c r="J272" s="119">
        <v>0</v>
      </c>
      <c r="K272" s="121">
        <v>0</v>
      </c>
      <c r="L272" s="95">
        <f t="shared" si="16"/>
        <v>0</v>
      </c>
      <c r="M272" s="95">
        <f t="shared" si="17"/>
        <v>0</v>
      </c>
      <c r="N272" s="95">
        <f t="shared" si="18"/>
        <v>0</v>
      </c>
      <c r="O272" s="95">
        <f t="shared" si="19"/>
        <v>0</v>
      </c>
    </row>
    <row r="273" spans="1:15" ht="28.5" customHeight="1" x14ac:dyDescent="0.25">
      <c r="A273" s="96">
        <v>271</v>
      </c>
      <c r="B273" s="97" t="s">
        <v>737</v>
      </c>
      <c r="C273" s="123" t="s">
        <v>738</v>
      </c>
      <c r="D273" s="97" t="s">
        <v>697</v>
      </c>
      <c r="E273" s="99">
        <v>0</v>
      </c>
      <c r="F273" s="119">
        <v>0</v>
      </c>
      <c r="G273" s="119">
        <v>0</v>
      </c>
      <c r="H273" s="120">
        <v>0</v>
      </c>
      <c r="I273" s="117">
        <v>0</v>
      </c>
      <c r="J273" s="119">
        <v>0</v>
      </c>
      <c r="K273" s="121">
        <v>0</v>
      </c>
      <c r="L273" s="95">
        <f t="shared" si="16"/>
        <v>0</v>
      </c>
      <c r="M273" s="95">
        <f t="shared" si="17"/>
        <v>0</v>
      </c>
      <c r="N273" s="95">
        <f t="shared" si="18"/>
        <v>0</v>
      </c>
      <c r="O273" s="95">
        <f t="shared" si="19"/>
        <v>0</v>
      </c>
    </row>
    <row r="274" spans="1:15" ht="28.5" customHeight="1" x14ac:dyDescent="0.25">
      <c r="A274" s="96">
        <v>272</v>
      </c>
      <c r="B274" s="97" t="s">
        <v>739</v>
      </c>
      <c r="C274" s="123" t="s">
        <v>738</v>
      </c>
      <c r="D274" s="97" t="s">
        <v>697</v>
      </c>
      <c r="E274" s="99">
        <v>0</v>
      </c>
      <c r="F274" s="119">
        <v>0</v>
      </c>
      <c r="G274" s="119">
        <v>0</v>
      </c>
      <c r="H274" s="120">
        <v>0</v>
      </c>
      <c r="I274" s="117">
        <v>0</v>
      </c>
      <c r="J274" s="119">
        <v>0</v>
      </c>
      <c r="K274" s="121">
        <v>0</v>
      </c>
      <c r="L274" s="95">
        <f t="shared" si="16"/>
        <v>0</v>
      </c>
      <c r="M274" s="95">
        <f t="shared" si="17"/>
        <v>0</v>
      </c>
      <c r="N274" s="95">
        <f t="shared" si="18"/>
        <v>0</v>
      </c>
      <c r="O274" s="95">
        <f t="shared" si="19"/>
        <v>0</v>
      </c>
    </row>
    <row r="275" spans="1:15" ht="28.5" customHeight="1" x14ac:dyDescent="0.25">
      <c r="A275" s="96">
        <v>273</v>
      </c>
      <c r="B275" s="97" t="s">
        <v>740</v>
      </c>
      <c r="C275" s="123" t="s">
        <v>741</v>
      </c>
      <c r="D275" s="97" t="s">
        <v>288</v>
      </c>
      <c r="E275" s="99">
        <v>0</v>
      </c>
      <c r="F275" s="119">
        <v>0</v>
      </c>
      <c r="G275" s="119">
        <v>0</v>
      </c>
      <c r="H275" s="120">
        <v>0</v>
      </c>
      <c r="I275" s="117">
        <v>0</v>
      </c>
      <c r="J275" s="119">
        <v>0</v>
      </c>
      <c r="K275" s="121">
        <v>0</v>
      </c>
      <c r="L275" s="95">
        <f t="shared" si="16"/>
        <v>0</v>
      </c>
      <c r="M275" s="95">
        <f t="shared" si="17"/>
        <v>0</v>
      </c>
      <c r="N275" s="95">
        <f t="shared" si="18"/>
        <v>0</v>
      </c>
      <c r="O275" s="95">
        <f t="shared" si="19"/>
        <v>0</v>
      </c>
    </row>
    <row r="276" spans="1:15" ht="28.5" customHeight="1" x14ac:dyDescent="0.25">
      <c r="A276" s="96">
        <v>274</v>
      </c>
      <c r="B276" s="97" t="s">
        <v>742</v>
      </c>
      <c r="C276" s="123" t="s">
        <v>741</v>
      </c>
      <c r="D276" s="97" t="s">
        <v>288</v>
      </c>
      <c r="E276" s="99">
        <v>0</v>
      </c>
      <c r="F276" s="119">
        <v>0</v>
      </c>
      <c r="G276" s="119">
        <v>0</v>
      </c>
      <c r="H276" s="120">
        <v>0</v>
      </c>
      <c r="I276" s="117">
        <v>0</v>
      </c>
      <c r="J276" s="119">
        <v>0</v>
      </c>
      <c r="K276" s="121">
        <v>0</v>
      </c>
      <c r="L276" s="95">
        <f t="shared" si="16"/>
        <v>0</v>
      </c>
      <c r="M276" s="95">
        <f t="shared" si="17"/>
        <v>0</v>
      </c>
      <c r="N276" s="95">
        <f t="shared" si="18"/>
        <v>0</v>
      </c>
      <c r="O276" s="95">
        <f t="shared" si="19"/>
        <v>0</v>
      </c>
    </row>
    <row r="277" spans="1:15" ht="28.5" customHeight="1" x14ac:dyDescent="0.25">
      <c r="A277" s="88">
        <v>275</v>
      </c>
      <c r="B277" s="89" t="s">
        <v>149</v>
      </c>
      <c r="C277" s="103" t="s">
        <v>743</v>
      </c>
      <c r="D277" s="89" t="s">
        <v>288</v>
      </c>
      <c r="E277" s="91">
        <v>3</v>
      </c>
      <c r="F277" s="115">
        <v>7680</v>
      </c>
      <c r="G277" s="115">
        <v>1743</v>
      </c>
      <c r="H277" s="116">
        <v>0</v>
      </c>
      <c r="I277" s="117">
        <v>0.77304687500000002</v>
      </c>
      <c r="J277" s="115">
        <v>1743</v>
      </c>
      <c r="K277" s="118">
        <v>5229</v>
      </c>
      <c r="L277" s="95">
        <f t="shared" si="16"/>
        <v>391.67999999999995</v>
      </c>
      <c r="M277" s="95">
        <f t="shared" si="17"/>
        <v>8071.68</v>
      </c>
      <c r="N277" s="95">
        <f t="shared" si="18"/>
        <v>6239.7870000000003</v>
      </c>
      <c r="O277" s="95">
        <f t="shared" si="19"/>
        <v>1831.893</v>
      </c>
    </row>
    <row r="278" spans="1:15" ht="28.5" customHeight="1" x14ac:dyDescent="0.25">
      <c r="A278" s="88">
        <v>276</v>
      </c>
      <c r="B278" s="89" t="s">
        <v>744</v>
      </c>
      <c r="C278" s="103" t="s">
        <v>743</v>
      </c>
      <c r="D278" s="89" t="s">
        <v>288</v>
      </c>
      <c r="E278" s="91">
        <v>0</v>
      </c>
      <c r="F278" s="115">
        <v>0</v>
      </c>
      <c r="G278" s="115">
        <v>0</v>
      </c>
      <c r="H278" s="116">
        <v>0</v>
      </c>
      <c r="I278" s="117">
        <v>0</v>
      </c>
      <c r="J278" s="115">
        <v>0</v>
      </c>
      <c r="K278" s="118">
        <v>0</v>
      </c>
      <c r="L278" s="95">
        <f t="shared" si="16"/>
        <v>0</v>
      </c>
      <c r="M278" s="95">
        <f t="shared" si="17"/>
        <v>0</v>
      </c>
      <c r="N278" s="95">
        <f t="shared" si="18"/>
        <v>0</v>
      </c>
      <c r="O278" s="95">
        <f t="shared" si="19"/>
        <v>0</v>
      </c>
    </row>
    <row r="279" spans="1:15" ht="28.5" customHeight="1" x14ac:dyDescent="0.25">
      <c r="A279" s="88">
        <v>277</v>
      </c>
      <c r="B279" s="89" t="s">
        <v>150</v>
      </c>
      <c r="C279" s="103" t="s">
        <v>745</v>
      </c>
      <c r="D279" s="89" t="s">
        <v>288</v>
      </c>
      <c r="E279" s="91">
        <v>53</v>
      </c>
      <c r="F279" s="115">
        <v>8100</v>
      </c>
      <c r="G279" s="115">
        <v>1743</v>
      </c>
      <c r="H279" s="116">
        <v>0</v>
      </c>
      <c r="I279" s="117">
        <v>0.78481481481481485</v>
      </c>
      <c r="J279" s="115">
        <v>1743</v>
      </c>
      <c r="K279" s="118">
        <v>92379</v>
      </c>
      <c r="L279" s="95">
        <f t="shared" si="16"/>
        <v>413.09999999999997</v>
      </c>
      <c r="M279" s="95">
        <f t="shared" si="17"/>
        <v>8513.1</v>
      </c>
      <c r="N279" s="95">
        <f t="shared" si="18"/>
        <v>6681.2070000000003</v>
      </c>
      <c r="O279" s="95">
        <f t="shared" si="19"/>
        <v>1831.893</v>
      </c>
    </row>
    <row r="280" spans="1:15" ht="28.5" customHeight="1" x14ac:dyDescent="0.25">
      <c r="A280" s="88">
        <v>278</v>
      </c>
      <c r="B280" s="89" t="s">
        <v>746</v>
      </c>
      <c r="C280" s="103" t="s">
        <v>745</v>
      </c>
      <c r="D280" s="89" t="s">
        <v>288</v>
      </c>
      <c r="E280" s="91">
        <v>0</v>
      </c>
      <c r="F280" s="115">
        <v>0</v>
      </c>
      <c r="G280" s="115">
        <v>0</v>
      </c>
      <c r="H280" s="116">
        <v>0</v>
      </c>
      <c r="I280" s="117">
        <v>0</v>
      </c>
      <c r="J280" s="115">
        <v>0</v>
      </c>
      <c r="K280" s="118">
        <v>0</v>
      </c>
      <c r="L280" s="95">
        <f t="shared" si="16"/>
        <v>0</v>
      </c>
      <c r="M280" s="95">
        <f t="shared" si="17"/>
        <v>0</v>
      </c>
      <c r="N280" s="95">
        <f t="shared" si="18"/>
        <v>0</v>
      </c>
      <c r="O280" s="95">
        <f t="shared" si="19"/>
        <v>0</v>
      </c>
    </row>
    <row r="281" spans="1:15" ht="28.5" customHeight="1" x14ac:dyDescent="0.25">
      <c r="A281" s="88">
        <v>279</v>
      </c>
      <c r="B281" s="89" t="s">
        <v>747</v>
      </c>
      <c r="C281" s="103" t="s">
        <v>748</v>
      </c>
      <c r="D281" s="89" t="s">
        <v>288</v>
      </c>
      <c r="E281" s="91">
        <v>0</v>
      </c>
      <c r="F281" s="115">
        <v>0</v>
      </c>
      <c r="G281" s="115">
        <v>0</v>
      </c>
      <c r="H281" s="116">
        <v>0</v>
      </c>
      <c r="I281" s="117">
        <v>0</v>
      </c>
      <c r="J281" s="115">
        <v>0</v>
      </c>
      <c r="K281" s="118">
        <v>0</v>
      </c>
      <c r="L281" s="95">
        <f t="shared" si="16"/>
        <v>0</v>
      </c>
      <c r="M281" s="95">
        <f t="shared" si="17"/>
        <v>0</v>
      </c>
      <c r="N281" s="95">
        <f t="shared" si="18"/>
        <v>0</v>
      </c>
      <c r="O281" s="95">
        <f t="shared" si="19"/>
        <v>0</v>
      </c>
    </row>
    <row r="282" spans="1:15" ht="28.5" customHeight="1" x14ac:dyDescent="0.25">
      <c r="A282" s="88">
        <v>280</v>
      </c>
      <c r="B282" s="89" t="s">
        <v>749</v>
      </c>
      <c r="C282" s="103" t="s">
        <v>748</v>
      </c>
      <c r="D282" s="89" t="s">
        <v>288</v>
      </c>
      <c r="E282" s="91">
        <v>0</v>
      </c>
      <c r="F282" s="115">
        <v>0</v>
      </c>
      <c r="G282" s="115">
        <v>0</v>
      </c>
      <c r="H282" s="116">
        <v>0</v>
      </c>
      <c r="I282" s="117">
        <v>0</v>
      </c>
      <c r="J282" s="115">
        <v>0</v>
      </c>
      <c r="K282" s="118">
        <v>0</v>
      </c>
      <c r="L282" s="95">
        <f t="shared" si="16"/>
        <v>0</v>
      </c>
      <c r="M282" s="95">
        <f t="shared" si="17"/>
        <v>0</v>
      </c>
      <c r="N282" s="95">
        <f t="shared" si="18"/>
        <v>0</v>
      </c>
      <c r="O282" s="95">
        <f t="shared" si="19"/>
        <v>0</v>
      </c>
    </row>
    <row r="283" spans="1:15" ht="28.5" customHeight="1" x14ac:dyDescent="0.25">
      <c r="A283" s="96">
        <v>281</v>
      </c>
      <c r="B283" s="97" t="s">
        <v>750</v>
      </c>
      <c r="C283" s="123" t="s">
        <v>751</v>
      </c>
      <c r="D283" s="97" t="s">
        <v>288</v>
      </c>
      <c r="E283" s="99">
        <v>0</v>
      </c>
      <c r="F283" s="119">
        <v>0</v>
      </c>
      <c r="G283" s="119">
        <v>0</v>
      </c>
      <c r="H283" s="120">
        <v>0</v>
      </c>
      <c r="I283" s="117">
        <v>0</v>
      </c>
      <c r="J283" s="119">
        <v>0</v>
      </c>
      <c r="K283" s="121">
        <v>0</v>
      </c>
      <c r="L283" s="95">
        <f t="shared" si="16"/>
        <v>0</v>
      </c>
      <c r="M283" s="95">
        <f t="shared" si="17"/>
        <v>0</v>
      </c>
      <c r="N283" s="95">
        <f t="shared" si="18"/>
        <v>0</v>
      </c>
      <c r="O283" s="95">
        <f t="shared" si="19"/>
        <v>0</v>
      </c>
    </row>
    <row r="284" spans="1:15" ht="28.5" customHeight="1" x14ac:dyDescent="0.25">
      <c r="A284" s="96">
        <v>282</v>
      </c>
      <c r="B284" s="97" t="s">
        <v>752</v>
      </c>
      <c r="C284" s="123" t="s">
        <v>751</v>
      </c>
      <c r="D284" s="97" t="s">
        <v>288</v>
      </c>
      <c r="E284" s="99">
        <v>0</v>
      </c>
      <c r="F284" s="119">
        <v>0</v>
      </c>
      <c r="G284" s="119">
        <v>0</v>
      </c>
      <c r="H284" s="120">
        <v>0</v>
      </c>
      <c r="I284" s="117">
        <v>0</v>
      </c>
      <c r="J284" s="119">
        <v>0</v>
      </c>
      <c r="K284" s="121">
        <v>0</v>
      </c>
      <c r="L284" s="95">
        <f t="shared" si="16"/>
        <v>0</v>
      </c>
      <c r="M284" s="95">
        <f t="shared" si="17"/>
        <v>0</v>
      </c>
      <c r="N284" s="95">
        <f t="shared" si="18"/>
        <v>0</v>
      </c>
      <c r="O284" s="95">
        <f t="shared" si="19"/>
        <v>0</v>
      </c>
    </row>
    <row r="285" spans="1:15" ht="28.5" customHeight="1" x14ac:dyDescent="0.25">
      <c r="A285" s="96">
        <v>283</v>
      </c>
      <c r="B285" s="97" t="s">
        <v>151</v>
      </c>
      <c r="C285" s="123" t="s">
        <v>753</v>
      </c>
      <c r="D285" s="97" t="s">
        <v>288</v>
      </c>
      <c r="E285" s="99">
        <v>2</v>
      </c>
      <c r="F285" s="119">
        <v>4839</v>
      </c>
      <c r="G285" s="119">
        <v>878</v>
      </c>
      <c r="H285" s="120">
        <v>1</v>
      </c>
      <c r="I285" s="117">
        <v>1</v>
      </c>
      <c r="J285" s="119">
        <v>0</v>
      </c>
      <c r="K285" s="121">
        <v>0</v>
      </c>
      <c r="L285" s="95">
        <f t="shared" si="16"/>
        <v>246.78899999999999</v>
      </c>
      <c r="M285" s="95">
        <f t="shared" si="17"/>
        <v>5085.7889999999998</v>
      </c>
      <c r="N285" s="95">
        <f t="shared" si="18"/>
        <v>5085.7889999999998</v>
      </c>
      <c r="O285" s="95">
        <f t="shared" si="19"/>
        <v>0</v>
      </c>
    </row>
    <row r="286" spans="1:15" ht="28.5" customHeight="1" x14ac:dyDescent="0.25">
      <c r="A286" s="96">
        <v>284</v>
      </c>
      <c r="B286" s="97" t="s">
        <v>754</v>
      </c>
      <c r="C286" s="123" t="s">
        <v>753</v>
      </c>
      <c r="D286" s="97" t="s">
        <v>288</v>
      </c>
      <c r="E286" s="99">
        <v>0</v>
      </c>
      <c r="F286" s="119">
        <v>0</v>
      </c>
      <c r="G286" s="119">
        <v>0</v>
      </c>
      <c r="H286" s="120">
        <v>0</v>
      </c>
      <c r="I286" s="117">
        <v>0</v>
      </c>
      <c r="J286" s="119">
        <v>0</v>
      </c>
      <c r="K286" s="121">
        <v>0</v>
      </c>
      <c r="L286" s="95">
        <f t="shared" si="16"/>
        <v>0</v>
      </c>
      <c r="M286" s="95">
        <f t="shared" si="17"/>
        <v>0</v>
      </c>
      <c r="N286" s="95">
        <f t="shared" si="18"/>
        <v>0</v>
      </c>
      <c r="O286" s="95">
        <f t="shared" si="19"/>
        <v>0</v>
      </c>
    </row>
    <row r="287" spans="1:15" ht="28.5" customHeight="1" x14ac:dyDescent="0.25">
      <c r="A287" s="96">
        <v>285</v>
      </c>
      <c r="B287" s="97" t="s">
        <v>755</v>
      </c>
      <c r="C287" s="123" t="s">
        <v>756</v>
      </c>
      <c r="D287" s="97" t="s">
        <v>288</v>
      </c>
      <c r="E287" s="99">
        <v>0</v>
      </c>
      <c r="F287" s="119">
        <v>0</v>
      </c>
      <c r="G287" s="119">
        <v>0</v>
      </c>
      <c r="H287" s="120">
        <v>0</v>
      </c>
      <c r="I287" s="117">
        <v>0</v>
      </c>
      <c r="J287" s="119">
        <v>0</v>
      </c>
      <c r="K287" s="121">
        <v>0</v>
      </c>
      <c r="L287" s="95">
        <f t="shared" si="16"/>
        <v>0</v>
      </c>
      <c r="M287" s="95">
        <f t="shared" si="17"/>
        <v>0</v>
      </c>
      <c r="N287" s="95">
        <f t="shared" si="18"/>
        <v>0</v>
      </c>
      <c r="O287" s="95">
        <f t="shared" si="19"/>
        <v>0</v>
      </c>
    </row>
    <row r="288" spans="1:15" ht="28.5" customHeight="1" x14ac:dyDescent="0.25">
      <c r="A288" s="96">
        <v>286</v>
      </c>
      <c r="B288" s="97" t="s">
        <v>757</v>
      </c>
      <c r="C288" s="123" t="s">
        <v>756</v>
      </c>
      <c r="D288" s="97" t="s">
        <v>288</v>
      </c>
      <c r="E288" s="99">
        <v>0</v>
      </c>
      <c r="F288" s="119">
        <v>0</v>
      </c>
      <c r="G288" s="119">
        <v>0</v>
      </c>
      <c r="H288" s="120">
        <v>0</v>
      </c>
      <c r="I288" s="117">
        <v>0</v>
      </c>
      <c r="J288" s="119">
        <v>0</v>
      </c>
      <c r="K288" s="121">
        <v>0</v>
      </c>
      <c r="L288" s="95">
        <f t="shared" si="16"/>
        <v>0</v>
      </c>
      <c r="M288" s="95">
        <f t="shared" si="17"/>
        <v>0</v>
      </c>
      <c r="N288" s="95">
        <f t="shared" si="18"/>
        <v>0</v>
      </c>
      <c r="O288" s="95">
        <f t="shared" si="19"/>
        <v>0</v>
      </c>
    </row>
    <row r="289" spans="1:15" ht="28.5" customHeight="1" x14ac:dyDescent="0.25">
      <c r="A289" s="96">
        <v>287</v>
      </c>
      <c r="B289" s="97" t="s">
        <v>758</v>
      </c>
      <c r="C289" s="123" t="s">
        <v>759</v>
      </c>
      <c r="D289" s="97" t="s">
        <v>288</v>
      </c>
      <c r="E289" s="99">
        <v>0</v>
      </c>
      <c r="F289" s="119">
        <v>0</v>
      </c>
      <c r="G289" s="119">
        <v>0</v>
      </c>
      <c r="H289" s="120">
        <v>0</v>
      </c>
      <c r="I289" s="117">
        <v>0</v>
      </c>
      <c r="J289" s="119">
        <v>0</v>
      </c>
      <c r="K289" s="121">
        <v>0</v>
      </c>
      <c r="L289" s="95">
        <f t="shared" si="16"/>
        <v>0</v>
      </c>
      <c r="M289" s="95">
        <f t="shared" si="17"/>
        <v>0</v>
      </c>
      <c r="N289" s="95">
        <f t="shared" si="18"/>
        <v>0</v>
      </c>
      <c r="O289" s="95">
        <f t="shared" si="19"/>
        <v>0</v>
      </c>
    </row>
    <row r="290" spans="1:15" ht="28.5" customHeight="1" x14ac:dyDescent="0.25">
      <c r="A290" s="96">
        <v>288</v>
      </c>
      <c r="B290" s="97" t="s">
        <v>760</v>
      </c>
      <c r="C290" s="123" t="s">
        <v>759</v>
      </c>
      <c r="D290" s="97" t="s">
        <v>288</v>
      </c>
      <c r="E290" s="99">
        <v>0</v>
      </c>
      <c r="F290" s="119">
        <v>0</v>
      </c>
      <c r="G290" s="119">
        <v>0</v>
      </c>
      <c r="H290" s="120">
        <v>0</v>
      </c>
      <c r="I290" s="117">
        <v>0</v>
      </c>
      <c r="J290" s="119">
        <v>0</v>
      </c>
      <c r="K290" s="121">
        <v>0</v>
      </c>
      <c r="L290" s="95">
        <f t="shared" si="16"/>
        <v>0</v>
      </c>
      <c r="M290" s="95">
        <f t="shared" si="17"/>
        <v>0</v>
      </c>
      <c r="N290" s="95">
        <f t="shared" si="18"/>
        <v>0</v>
      </c>
      <c r="O290" s="95">
        <f t="shared" si="19"/>
        <v>0</v>
      </c>
    </row>
    <row r="291" spans="1:15" ht="28.5" customHeight="1" x14ac:dyDescent="0.25">
      <c r="A291" s="88">
        <v>289</v>
      </c>
      <c r="B291" s="89" t="s">
        <v>761</v>
      </c>
      <c r="C291" s="103" t="s">
        <v>762</v>
      </c>
      <c r="D291" s="89" t="s">
        <v>288</v>
      </c>
      <c r="E291" s="91">
        <v>0</v>
      </c>
      <c r="F291" s="115">
        <v>0</v>
      </c>
      <c r="G291" s="115">
        <v>0</v>
      </c>
      <c r="H291" s="116">
        <v>0</v>
      </c>
      <c r="I291" s="117">
        <v>0</v>
      </c>
      <c r="J291" s="115">
        <v>0</v>
      </c>
      <c r="K291" s="118">
        <v>0</v>
      </c>
      <c r="L291" s="95">
        <f t="shared" si="16"/>
        <v>0</v>
      </c>
      <c r="M291" s="95">
        <f t="shared" si="17"/>
        <v>0</v>
      </c>
      <c r="N291" s="95">
        <f t="shared" si="18"/>
        <v>0</v>
      </c>
      <c r="O291" s="95">
        <f t="shared" si="19"/>
        <v>0</v>
      </c>
    </row>
    <row r="292" spans="1:15" ht="28.5" customHeight="1" x14ac:dyDescent="0.25">
      <c r="A292" s="88">
        <v>290</v>
      </c>
      <c r="B292" s="89" t="s">
        <v>763</v>
      </c>
      <c r="C292" s="103" t="s">
        <v>762</v>
      </c>
      <c r="D292" s="89" t="s">
        <v>288</v>
      </c>
      <c r="E292" s="91">
        <v>0</v>
      </c>
      <c r="F292" s="115">
        <v>0</v>
      </c>
      <c r="G292" s="115">
        <v>0</v>
      </c>
      <c r="H292" s="116">
        <v>0</v>
      </c>
      <c r="I292" s="117">
        <v>0</v>
      </c>
      <c r="J292" s="115">
        <v>0</v>
      </c>
      <c r="K292" s="118">
        <v>0</v>
      </c>
      <c r="L292" s="95">
        <f t="shared" si="16"/>
        <v>0</v>
      </c>
      <c r="M292" s="95">
        <f t="shared" si="17"/>
        <v>0</v>
      </c>
      <c r="N292" s="95">
        <f t="shared" si="18"/>
        <v>0</v>
      </c>
      <c r="O292" s="95">
        <f t="shared" si="19"/>
        <v>0</v>
      </c>
    </row>
    <row r="293" spans="1:15" ht="28.5" customHeight="1" x14ac:dyDescent="0.25">
      <c r="A293" s="88">
        <v>291</v>
      </c>
      <c r="B293" s="89" t="s">
        <v>152</v>
      </c>
      <c r="C293" s="103" t="s">
        <v>383</v>
      </c>
      <c r="D293" s="89" t="s">
        <v>288</v>
      </c>
      <c r="E293" s="91">
        <v>3</v>
      </c>
      <c r="F293" s="115">
        <v>69327</v>
      </c>
      <c r="G293" s="115">
        <v>19462</v>
      </c>
      <c r="H293" s="116">
        <v>0</v>
      </c>
      <c r="I293" s="117">
        <v>0.71927243353960213</v>
      </c>
      <c r="J293" s="115">
        <v>19462</v>
      </c>
      <c r="K293" s="118">
        <v>58386</v>
      </c>
      <c r="L293" s="95">
        <f t="shared" si="16"/>
        <v>3535.6769999999997</v>
      </c>
      <c r="M293" s="95">
        <f t="shared" si="17"/>
        <v>72862.676999999996</v>
      </c>
      <c r="N293" s="95">
        <f t="shared" si="18"/>
        <v>52408.114999999991</v>
      </c>
      <c r="O293" s="95">
        <f t="shared" si="19"/>
        <v>20454.562000000005</v>
      </c>
    </row>
    <row r="294" spans="1:15" ht="28.5" customHeight="1" x14ac:dyDescent="0.25">
      <c r="A294" s="88">
        <v>292</v>
      </c>
      <c r="B294" s="89" t="s">
        <v>764</v>
      </c>
      <c r="C294" s="103" t="s">
        <v>765</v>
      </c>
      <c r="D294" s="89" t="s">
        <v>288</v>
      </c>
      <c r="E294" s="91">
        <v>0</v>
      </c>
      <c r="F294" s="115">
        <v>0</v>
      </c>
      <c r="G294" s="115">
        <v>0</v>
      </c>
      <c r="H294" s="116">
        <v>0</v>
      </c>
      <c r="I294" s="117">
        <v>0</v>
      </c>
      <c r="J294" s="115">
        <v>0</v>
      </c>
      <c r="K294" s="118">
        <v>0</v>
      </c>
      <c r="L294" s="95">
        <f t="shared" si="16"/>
        <v>0</v>
      </c>
      <c r="M294" s="95">
        <f t="shared" si="17"/>
        <v>0</v>
      </c>
      <c r="N294" s="95">
        <f t="shared" si="18"/>
        <v>0</v>
      </c>
      <c r="O294" s="95">
        <f t="shared" si="19"/>
        <v>0</v>
      </c>
    </row>
    <row r="295" spans="1:15" ht="28.5" customHeight="1" x14ac:dyDescent="0.25">
      <c r="A295" s="88">
        <v>293</v>
      </c>
      <c r="B295" s="89" t="s">
        <v>766</v>
      </c>
      <c r="C295" s="103" t="s">
        <v>765</v>
      </c>
      <c r="D295" s="89" t="s">
        <v>288</v>
      </c>
      <c r="E295" s="91">
        <v>0</v>
      </c>
      <c r="F295" s="115">
        <v>0</v>
      </c>
      <c r="G295" s="115">
        <v>0</v>
      </c>
      <c r="H295" s="116">
        <v>0</v>
      </c>
      <c r="I295" s="117">
        <v>0</v>
      </c>
      <c r="J295" s="115">
        <v>0</v>
      </c>
      <c r="K295" s="118">
        <v>0</v>
      </c>
      <c r="L295" s="95">
        <f t="shared" si="16"/>
        <v>0</v>
      </c>
      <c r="M295" s="95">
        <f t="shared" si="17"/>
        <v>0</v>
      </c>
      <c r="N295" s="95">
        <f t="shared" si="18"/>
        <v>0</v>
      </c>
      <c r="O295" s="95">
        <f t="shared" si="19"/>
        <v>0</v>
      </c>
    </row>
    <row r="296" spans="1:15" ht="28.5" customHeight="1" x14ac:dyDescent="0.25">
      <c r="A296" s="88">
        <v>294</v>
      </c>
      <c r="B296" s="89" t="s">
        <v>153</v>
      </c>
      <c r="C296" s="103" t="s">
        <v>767</v>
      </c>
      <c r="D296" s="89" t="s">
        <v>288</v>
      </c>
      <c r="E296" s="91">
        <v>2</v>
      </c>
      <c r="F296" s="115">
        <v>51232</v>
      </c>
      <c r="G296" s="115">
        <v>11989</v>
      </c>
      <c r="H296" s="116">
        <v>0</v>
      </c>
      <c r="I296" s="117">
        <v>0.76598610243597753</v>
      </c>
      <c r="J296" s="115">
        <v>11989</v>
      </c>
      <c r="K296" s="118">
        <v>23978</v>
      </c>
      <c r="L296" s="95">
        <f t="shared" si="16"/>
        <v>2612.8319999999999</v>
      </c>
      <c r="M296" s="95">
        <f t="shared" si="17"/>
        <v>53844.832000000002</v>
      </c>
      <c r="N296" s="95">
        <f t="shared" si="18"/>
        <v>41244.393000000004</v>
      </c>
      <c r="O296" s="95">
        <f t="shared" si="19"/>
        <v>12600.438999999998</v>
      </c>
    </row>
    <row r="297" spans="1:15" ht="28.5" customHeight="1" x14ac:dyDescent="0.25">
      <c r="A297" s="88">
        <v>295</v>
      </c>
      <c r="B297" s="89" t="s">
        <v>768</v>
      </c>
      <c r="C297" s="103" t="s">
        <v>767</v>
      </c>
      <c r="D297" s="89" t="s">
        <v>288</v>
      </c>
      <c r="E297" s="91">
        <v>0</v>
      </c>
      <c r="F297" s="115">
        <v>0</v>
      </c>
      <c r="G297" s="115">
        <v>0</v>
      </c>
      <c r="H297" s="116">
        <v>0</v>
      </c>
      <c r="I297" s="117">
        <v>0</v>
      </c>
      <c r="J297" s="115">
        <v>0</v>
      </c>
      <c r="K297" s="118">
        <v>0</v>
      </c>
      <c r="L297" s="95">
        <f t="shared" si="16"/>
        <v>0</v>
      </c>
      <c r="M297" s="95">
        <f t="shared" si="17"/>
        <v>0</v>
      </c>
      <c r="N297" s="95">
        <f t="shared" si="18"/>
        <v>0</v>
      </c>
      <c r="O297" s="95">
        <f t="shared" si="19"/>
        <v>0</v>
      </c>
    </row>
    <row r="298" spans="1:15" ht="28.5" customHeight="1" x14ac:dyDescent="0.25">
      <c r="A298" s="88">
        <v>296</v>
      </c>
      <c r="B298" s="89" t="s">
        <v>769</v>
      </c>
      <c r="C298" s="103" t="s">
        <v>770</v>
      </c>
      <c r="D298" s="89" t="s">
        <v>288</v>
      </c>
      <c r="E298" s="91">
        <v>0</v>
      </c>
      <c r="F298" s="115">
        <v>0</v>
      </c>
      <c r="G298" s="115">
        <v>0</v>
      </c>
      <c r="H298" s="116">
        <v>0</v>
      </c>
      <c r="I298" s="117">
        <v>0</v>
      </c>
      <c r="J298" s="115">
        <v>0</v>
      </c>
      <c r="K298" s="118">
        <v>0</v>
      </c>
      <c r="L298" s="95">
        <f t="shared" si="16"/>
        <v>0</v>
      </c>
      <c r="M298" s="95">
        <f t="shared" si="17"/>
        <v>0</v>
      </c>
      <c r="N298" s="95">
        <f t="shared" si="18"/>
        <v>0</v>
      </c>
      <c r="O298" s="95">
        <f t="shared" si="19"/>
        <v>0</v>
      </c>
    </row>
    <row r="299" spans="1:15" ht="28.5" customHeight="1" x14ac:dyDescent="0.25">
      <c r="A299" s="88">
        <v>297</v>
      </c>
      <c r="B299" s="89" t="s">
        <v>771</v>
      </c>
      <c r="C299" s="103" t="s">
        <v>770</v>
      </c>
      <c r="D299" s="89" t="s">
        <v>288</v>
      </c>
      <c r="E299" s="91">
        <v>0</v>
      </c>
      <c r="F299" s="115">
        <v>0</v>
      </c>
      <c r="G299" s="115">
        <v>0</v>
      </c>
      <c r="H299" s="116">
        <v>0</v>
      </c>
      <c r="I299" s="117">
        <v>0</v>
      </c>
      <c r="J299" s="115">
        <v>0</v>
      </c>
      <c r="K299" s="118">
        <v>0</v>
      </c>
      <c r="L299" s="95">
        <f t="shared" si="16"/>
        <v>0</v>
      </c>
      <c r="M299" s="95">
        <f t="shared" si="17"/>
        <v>0</v>
      </c>
      <c r="N299" s="95">
        <f t="shared" si="18"/>
        <v>0</v>
      </c>
      <c r="O299" s="95">
        <f t="shared" si="19"/>
        <v>0</v>
      </c>
    </row>
    <row r="300" spans="1:15" ht="28.5" customHeight="1" x14ac:dyDescent="0.25">
      <c r="A300" s="88">
        <v>298</v>
      </c>
      <c r="B300" s="89" t="s">
        <v>772</v>
      </c>
      <c r="C300" s="103" t="s">
        <v>773</v>
      </c>
      <c r="D300" s="89" t="s">
        <v>288</v>
      </c>
      <c r="E300" s="91">
        <v>0</v>
      </c>
      <c r="F300" s="115">
        <v>0</v>
      </c>
      <c r="G300" s="115">
        <v>0</v>
      </c>
      <c r="H300" s="116">
        <v>0</v>
      </c>
      <c r="I300" s="117">
        <v>0</v>
      </c>
      <c r="J300" s="115">
        <v>0</v>
      </c>
      <c r="K300" s="118">
        <v>0</v>
      </c>
      <c r="L300" s="95">
        <f t="shared" si="16"/>
        <v>0</v>
      </c>
      <c r="M300" s="95">
        <f t="shared" si="17"/>
        <v>0</v>
      </c>
      <c r="N300" s="95">
        <f t="shared" si="18"/>
        <v>0</v>
      </c>
      <c r="O300" s="95">
        <f t="shared" si="19"/>
        <v>0</v>
      </c>
    </row>
    <row r="301" spans="1:15" ht="28.5" customHeight="1" x14ac:dyDescent="0.25">
      <c r="A301" s="88">
        <v>299</v>
      </c>
      <c r="B301" s="89" t="s">
        <v>774</v>
      </c>
      <c r="C301" s="103" t="s">
        <v>773</v>
      </c>
      <c r="D301" s="89" t="s">
        <v>288</v>
      </c>
      <c r="E301" s="91">
        <v>0</v>
      </c>
      <c r="F301" s="115">
        <v>0</v>
      </c>
      <c r="G301" s="115">
        <v>0</v>
      </c>
      <c r="H301" s="116">
        <v>0</v>
      </c>
      <c r="I301" s="117">
        <v>0</v>
      </c>
      <c r="J301" s="115">
        <v>0</v>
      </c>
      <c r="K301" s="118">
        <v>0</v>
      </c>
      <c r="L301" s="95">
        <f t="shared" si="16"/>
        <v>0</v>
      </c>
      <c r="M301" s="95">
        <f t="shared" si="17"/>
        <v>0</v>
      </c>
      <c r="N301" s="95">
        <f t="shared" si="18"/>
        <v>0</v>
      </c>
      <c r="O301" s="95">
        <f t="shared" si="19"/>
        <v>0</v>
      </c>
    </row>
    <row r="302" spans="1:15" ht="28.5" customHeight="1" x14ac:dyDescent="0.25">
      <c r="A302" s="88">
        <v>300</v>
      </c>
      <c r="B302" s="89" t="s">
        <v>154</v>
      </c>
      <c r="C302" s="103" t="s">
        <v>775</v>
      </c>
      <c r="D302" s="89" t="s">
        <v>288</v>
      </c>
      <c r="E302" s="91">
        <v>41</v>
      </c>
      <c r="F302" s="115">
        <v>87526</v>
      </c>
      <c r="G302" s="115">
        <v>38256</v>
      </c>
      <c r="H302" s="116">
        <v>0</v>
      </c>
      <c r="I302" s="117">
        <v>0.56291844709000749</v>
      </c>
      <c r="J302" s="115">
        <v>38256</v>
      </c>
      <c r="K302" s="118">
        <v>1568496</v>
      </c>
      <c r="L302" s="95">
        <f t="shared" si="16"/>
        <v>4463.826</v>
      </c>
      <c r="M302" s="95">
        <f t="shared" si="17"/>
        <v>91989.826000000001</v>
      </c>
      <c r="N302" s="95">
        <f t="shared" si="18"/>
        <v>51782.77</v>
      </c>
      <c r="O302" s="95">
        <f t="shared" si="19"/>
        <v>40207.056000000004</v>
      </c>
    </row>
    <row r="303" spans="1:15" ht="28.5" customHeight="1" x14ac:dyDescent="0.25">
      <c r="A303" s="96">
        <v>301</v>
      </c>
      <c r="B303" s="97" t="s">
        <v>776</v>
      </c>
      <c r="C303" s="123" t="s">
        <v>775</v>
      </c>
      <c r="D303" s="97" t="s">
        <v>288</v>
      </c>
      <c r="E303" s="99">
        <v>0</v>
      </c>
      <c r="F303" s="119">
        <v>0</v>
      </c>
      <c r="G303" s="119">
        <v>0</v>
      </c>
      <c r="H303" s="120">
        <v>0</v>
      </c>
      <c r="I303" s="117">
        <v>0</v>
      </c>
      <c r="J303" s="119">
        <v>0</v>
      </c>
      <c r="K303" s="121">
        <v>0</v>
      </c>
      <c r="L303" s="95">
        <f t="shared" si="16"/>
        <v>0</v>
      </c>
      <c r="M303" s="95">
        <f t="shared" si="17"/>
        <v>0</v>
      </c>
      <c r="N303" s="95">
        <f t="shared" si="18"/>
        <v>0</v>
      </c>
      <c r="O303" s="95">
        <f t="shared" si="19"/>
        <v>0</v>
      </c>
    </row>
    <row r="304" spans="1:15" ht="28.5" customHeight="1" x14ac:dyDescent="0.25">
      <c r="A304" s="88">
        <v>302</v>
      </c>
      <c r="B304" s="89" t="s">
        <v>777</v>
      </c>
      <c r="C304" s="103" t="s">
        <v>778</v>
      </c>
      <c r="D304" s="89" t="s">
        <v>288</v>
      </c>
      <c r="E304" s="91">
        <v>0</v>
      </c>
      <c r="F304" s="115">
        <v>0</v>
      </c>
      <c r="G304" s="115">
        <v>0</v>
      </c>
      <c r="H304" s="116">
        <v>0</v>
      </c>
      <c r="I304" s="117">
        <v>0</v>
      </c>
      <c r="J304" s="115">
        <v>0</v>
      </c>
      <c r="K304" s="118">
        <v>0</v>
      </c>
      <c r="L304" s="95">
        <f t="shared" si="16"/>
        <v>0</v>
      </c>
      <c r="M304" s="95">
        <f t="shared" si="17"/>
        <v>0</v>
      </c>
      <c r="N304" s="95">
        <f t="shared" si="18"/>
        <v>0</v>
      </c>
      <c r="O304" s="95">
        <f t="shared" si="19"/>
        <v>0</v>
      </c>
    </row>
    <row r="305" spans="1:15" ht="28.5" customHeight="1" x14ac:dyDescent="0.25">
      <c r="A305" s="88">
        <v>303</v>
      </c>
      <c r="B305" s="89" t="s">
        <v>779</v>
      </c>
      <c r="C305" s="103" t="s">
        <v>778</v>
      </c>
      <c r="D305" s="89" t="s">
        <v>288</v>
      </c>
      <c r="E305" s="91">
        <v>0</v>
      </c>
      <c r="F305" s="115">
        <v>0</v>
      </c>
      <c r="G305" s="115">
        <v>0</v>
      </c>
      <c r="H305" s="116">
        <v>0</v>
      </c>
      <c r="I305" s="117">
        <v>0</v>
      </c>
      <c r="J305" s="115">
        <v>0</v>
      </c>
      <c r="K305" s="118">
        <v>0</v>
      </c>
      <c r="L305" s="95">
        <f t="shared" si="16"/>
        <v>0</v>
      </c>
      <c r="M305" s="95">
        <f t="shared" si="17"/>
        <v>0</v>
      </c>
      <c r="N305" s="95">
        <f t="shared" si="18"/>
        <v>0</v>
      </c>
      <c r="O305" s="95">
        <f t="shared" si="19"/>
        <v>0</v>
      </c>
    </row>
    <row r="306" spans="1:15" ht="28.5" customHeight="1" x14ac:dyDescent="0.25">
      <c r="A306" s="88">
        <v>304</v>
      </c>
      <c r="B306" s="89" t="s">
        <v>155</v>
      </c>
      <c r="C306" s="103" t="s">
        <v>780</v>
      </c>
      <c r="D306" s="89" t="s">
        <v>288</v>
      </c>
      <c r="E306" s="91">
        <v>5</v>
      </c>
      <c r="F306" s="115">
        <v>22934</v>
      </c>
      <c r="G306" s="115">
        <v>9990</v>
      </c>
      <c r="H306" s="116">
        <v>0</v>
      </c>
      <c r="I306" s="117">
        <v>0.56440219761053456</v>
      </c>
      <c r="J306" s="115">
        <v>9990</v>
      </c>
      <c r="K306" s="118">
        <v>49950</v>
      </c>
      <c r="L306" s="95">
        <f t="shared" si="16"/>
        <v>1169.634</v>
      </c>
      <c r="M306" s="95">
        <f t="shared" si="17"/>
        <v>24103.633999999998</v>
      </c>
      <c r="N306" s="95">
        <f t="shared" si="18"/>
        <v>13604.143999999998</v>
      </c>
      <c r="O306" s="95">
        <f t="shared" si="19"/>
        <v>10499.49</v>
      </c>
    </row>
    <row r="307" spans="1:15" ht="28.5" customHeight="1" x14ac:dyDescent="0.25">
      <c r="A307" s="88">
        <v>305</v>
      </c>
      <c r="B307" s="89" t="s">
        <v>781</v>
      </c>
      <c r="C307" s="103" t="s">
        <v>780</v>
      </c>
      <c r="D307" s="89" t="s">
        <v>288</v>
      </c>
      <c r="E307" s="91">
        <v>0</v>
      </c>
      <c r="F307" s="115">
        <v>0</v>
      </c>
      <c r="G307" s="115">
        <v>0</v>
      </c>
      <c r="H307" s="116">
        <v>0</v>
      </c>
      <c r="I307" s="117">
        <v>0</v>
      </c>
      <c r="J307" s="115">
        <v>0</v>
      </c>
      <c r="K307" s="118">
        <v>0</v>
      </c>
      <c r="L307" s="95">
        <f t="shared" si="16"/>
        <v>0</v>
      </c>
      <c r="M307" s="95">
        <f t="shared" si="17"/>
        <v>0</v>
      </c>
      <c r="N307" s="95">
        <f t="shared" si="18"/>
        <v>0</v>
      </c>
      <c r="O307" s="95">
        <f t="shared" si="19"/>
        <v>0</v>
      </c>
    </row>
    <row r="308" spans="1:15" ht="28.5" customHeight="1" x14ac:dyDescent="0.25">
      <c r="A308" s="88">
        <v>306</v>
      </c>
      <c r="B308" s="89" t="s">
        <v>782</v>
      </c>
      <c r="C308" s="103" t="s">
        <v>783</v>
      </c>
      <c r="D308" s="89" t="s">
        <v>288</v>
      </c>
      <c r="E308" s="91">
        <v>0</v>
      </c>
      <c r="F308" s="115">
        <v>0</v>
      </c>
      <c r="G308" s="115">
        <v>0</v>
      </c>
      <c r="H308" s="116">
        <v>0</v>
      </c>
      <c r="I308" s="117">
        <v>0</v>
      </c>
      <c r="J308" s="115">
        <v>0</v>
      </c>
      <c r="K308" s="118">
        <v>0</v>
      </c>
      <c r="L308" s="95">
        <f t="shared" si="16"/>
        <v>0</v>
      </c>
      <c r="M308" s="95">
        <f t="shared" si="17"/>
        <v>0</v>
      </c>
      <c r="N308" s="95">
        <f t="shared" si="18"/>
        <v>0</v>
      </c>
      <c r="O308" s="95">
        <f t="shared" si="19"/>
        <v>0</v>
      </c>
    </row>
    <row r="309" spans="1:15" ht="28.5" customHeight="1" x14ac:dyDescent="0.25">
      <c r="A309" s="88">
        <v>307</v>
      </c>
      <c r="B309" s="89" t="s">
        <v>784</v>
      </c>
      <c r="C309" s="103" t="s">
        <v>783</v>
      </c>
      <c r="D309" s="89" t="s">
        <v>288</v>
      </c>
      <c r="E309" s="91">
        <v>0</v>
      </c>
      <c r="F309" s="115">
        <v>0</v>
      </c>
      <c r="G309" s="115">
        <v>0</v>
      </c>
      <c r="H309" s="116">
        <v>0</v>
      </c>
      <c r="I309" s="117">
        <v>0</v>
      </c>
      <c r="J309" s="115">
        <v>0</v>
      </c>
      <c r="K309" s="118">
        <v>0</v>
      </c>
      <c r="L309" s="95">
        <f t="shared" si="16"/>
        <v>0</v>
      </c>
      <c r="M309" s="95">
        <f t="shared" si="17"/>
        <v>0</v>
      </c>
      <c r="N309" s="95">
        <f t="shared" si="18"/>
        <v>0</v>
      </c>
      <c r="O309" s="95">
        <f t="shared" si="19"/>
        <v>0</v>
      </c>
    </row>
    <row r="310" spans="1:15" ht="28.5" customHeight="1" x14ac:dyDescent="0.25">
      <c r="A310" s="88">
        <v>308</v>
      </c>
      <c r="B310" s="89" t="s">
        <v>785</v>
      </c>
      <c r="C310" s="103" t="s">
        <v>786</v>
      </c>
      <c r="D310" s="89" t="s">
        <v>288</v>
      </c>
      <c r="E310" s="91">
        <v>0</v>
      </c>
      <c r="F310" s="115">
        <v>0</v>
      </c>
      <c r="G310" s="115">
        <v>0</v>
      </c>
      <c r="H310" s="116">
        <v>0</v>
      </c>
      <c r="I310" s="117">
        <v>0</v>
      </c>
      <c r="J310" s="115">
        <v>0</v>
      </c>
      <c r="K310" s="118">
        <v>0</v>
      </c>
      <c r="L310" s="95">
        <f t="shared" si="16"/>
        <v>0</v>
      </c>
      <c r="M310" s="95">
        <f t="shared" si="17"/>
        <v>0</v>
      </c>
      <c r="N310" s="95">
        <f t="shared" si="18"/>
        <v>0</v>
      </c>
      <c r="O310" s="95">
        <f t="shared" si="19"/>
        <v>0</v>
      </c>
    </row>
    <row r="311" spans="1:15" ht="28.5" customHeight="1" x14ac:dyDescent="0.25">
      <c r="A311" s="88">
        <v>309</v>
      </c>
      <c r="B311" s="89" t="s">
        <v>787</v>
      </c>
      <c r="C311" s="103" t="s">
        <v>786</v>
      </c>
      <c r="D311" s="89" t="s">
        <v>288</v>
      </c>
      <c r="E311" s="91">
        <v>0</v>
      </c>
      <c r="F311" s="115">
        <v>0</v>
      </c>
      <c r="G311" s="115">
        <v>0</v>
      </c>
      <c r="H311" s="116">
        <v>0</v>
      </c>
      <c r="I311" s="117">
        <v>0</v>
      </c>
      <c r="J311" s="115">
        <v>0</v>
      </c>
      <c r="K311" s="118">
        <v>0</v>
      </c>
      <c r="L311" s="95">
        <f t="shared" si="16"/>
        <v>0</v>
      </c>
      <c r="M311" s="95">
        <f t="shared" si="17"/>
        <v>0</v>
      </c>
      <c r="N311" s="95">
        <f t="shared" si="18"/>
        <v>0</v>
      </c>
      <c r="O311" s="95">
        <f t="shared" si="19"/>
        <v>0</v>
      </c>
    </row>
    <row r="312" spans="1:15" ht="28.5" customHeight="1" x14ac:dyDescent="0.25">
      <c r="A312" s="88">
        <v>310</v>
      </c>
      <c r="B312" s="89" t="s">
        <v>156</v>
      </c>
      <c r="C312" s="103" t="s">
        <v>788</v>
      </c>
      <c r="D312" s="89" t="s">
        <v>288</v>
      </c>
      <c r="E312" s="91">
        <v>19</v>
      </c>
      <c r="F312" s="115">
        <v>47340</v>
      </c>
      <c r="G312" s="115">
        <v>13676</v>
      </c>
      <c r="H312" s="116">
        <v>0</v>
      </c>
      <c r="I312" s="117">
        <v>0.71111111111111114</v>
      </c>
      <c r="J312" s="115">
        <v>13676</v>
      </c>
      <c r="K312" s="118">
        <v>259844</v>
      </c>
      <c r="L312" s="95">
        <f t="shared" si="16"/>
        <v>2414.3399999999997</v>
      </c>
      <c r="M312" s="95">
        <f t="shared" si="17"/>
        <v>49754.34</v>
      </c>
      <c r="N312" s="95">
        <f t="shared" si="18"/>
        <v>35380.864000000001</v>
      </c>
      <c r="O312" s="95">
        <f t="shared" si="19"/>
        <v>14373.475999999995</v>
      </c>
    </row>
    <row r="313" spans="1:15" ht="28.5" customHeight="1" x14ac:dyDescent="0.25">
      <c r="A313" s="88">
        <v>311</v>
      </c>
      <c r="B313" s="89" t="s">
        <v>789</v>
      </c>
      <c r="C313" s="103" t="s">
        <v>788</v>
      </c>
      <c r="D313" s="89" t="s">
        <v>288</v>
      </c>
      <c r="E313" s="91">
        <v>0</v>
      </c>
      <c r="F313" s="115">
        <v>0</v>
      </c>
      <c r="G313" s="115">
        <v>0</v>
      </c>
      <c r="H313" s="116">
        <v>0</v>
      </c>
      <c r="I313" s="117">
        <v>0</v>
      </c>
      <c r="J313" s="115">
        <v>0</v>
      </c>
      <c r="K313" s="118">
        <v>0</v>
      </c>
      <c r="L313" s="95">
        <f t="shared" si="16"/>
        <v>0</v>
      </c>
      <c r="M313" s="95">
        <f t="shared" si="17"/>
        <v>0</v>
      </c>
      <c r="N313" s="95">
        <f t="shared" si="18"/>
        <v>0</v>
      </c>
      <c r="O313" s="95">
        <f t="shared" si="19"/>
        <v>0</v>
      </c>
    </row>
    <row r="314" spans="1:15" ht="28.5" customHeight="1" x14ac:dyDescent="0.25">
      <c r="A314" s="96">
        <v>312</v>
      </c>
      <c r="B314" s="97" t="s">
        <v>790</v>
      </c>
      <c r="C314" s="123" t="s">
        <v>791</v>
      </c>
      <c r="D314" s="97" t="s">
        <v>288</v>
      </c>
      <c r="E314" s="99">
        <v>0</v>
      </c>
      <c r="F314" s="119">
        <v>0</v>
      </c>
      <c r="G314" s="119">
        <v>0</v>
      </c>
      <c r="H314" s="120">
        <v>0</v>
      </c>
      <c r="I314" s="117">
        <v>0</v>
      </c>
      <c r="J314" s="119">
        <v>0</v>
      </c>
      <c r="K314" s="121">
        <v>0</v>
      </c>
      <c r="L314" s="95">
        <f t="shared" si="16"/>
        <v>0</v>
      </c>
      <c r="M314" s="95">
        <f t="shared" si="17"/>
        <v>0</v>
      </c>
      <c r="N314" s="95">
        <f t="shared" si="18"/>
        <v>0</v>
      </c>
      <c r="O314" s="95">
        <f t="shared" si="19"/>
        <v>0</v>
      </c>
    </row>
    <row r="315" spans="1:15" ht="28.5" customHeight="1" x14ac:dyDescent="0.25">
      <c r="A315" s="88">
        <v>313</v>
      </c>
      <c r="B315" s="89" t="s">
        <v>792</v>
      </c>
      <c r="C315" s="103" t="s">
        <v>791</v>
      </c>
      <c r="D315" s="89" t="s">
        <v>288</v>
      </c>
      <c r="E315" s="91">
        <v>0</v>
      </c>
      <c r="F315" s="115">
        <v>0</v>
      </c>
      <c r="G315" s="115">
        <v>0</v>
      </c>
      <c r="H315" s="116">
        <v>0</v>
      </c>
      <c r="I315" s="117">
        <v>0</v>
      </c>
      <c r="J315" s="115">
        <v>0</v>
      </c>
      <c r="K315" s="118">
        <v>0</v>
      </c>
      <c r="L315" s="95">
        <f t="shared" si="16"/>
        <v>0</v>
      </c>
      <c r="M315" s="95">
        <f t="shared" si="17"/>
        <v>0</v>
      </c>
      <c r="N315" s="95">
        <f t="shared" si="18"/>
        <v>0</v>
      </c>
      <c r="O315" s="95">
        <f t="shared" si="19"/>
        <v>0</v>
      </c>
    </row>
    <row r="316" spans="1:15" ht="28.5" customHeight="1" x14ac:dyDescent="0.25">
      <c r="A316" s="96">
        <v>314</v>
      </c>
      <c r="B316" s="97" t="s">
        <v>793</v>
      </c>
      <c r="C316" s="123" t="s">
        <v>794</v>
      </c>
      <c r="D316" s="97" t="s">
        <v>288</v>
      </c>
      <c r="E316" s="99">
        <v>0</v>
      </c>
      <c r="F316" s="119">
        <v>0</v>
      </c>
      <c r="G316" s="119">
        <v>0</v>
      </c>
      <c r="H316" s="120">
        <v>0</v>
      </c>
      <c r="I316" s="117">
        <v>0</v>
      </c>
      <c r="J316" s="119">
        <v>0</v>
      </c>
      <c r="K316" s="121">
        <v>0</v>
      </c>
      <c r="L316" s="95">
        <f t="shared" si="16"/>
        <v>0</v>
      </c>
      <c r="M316" s="95">
        <f t="shared" si="17"/>
        <v>0</v>
      </c>
      <c r="N316" s="95">
        <f t="shared" si="18"/>
        <v>0</v>
      </c>
      <c r="O316" s="95">
        <f t="shared" si="19"/>
        <v>0</v>
      </c>
    </row>
    <row r="317" spans="1:15" ht="28.5" customHeight="1" x14ac:dyDescent="0.25">
      <c r="A317" s="88">
        <v>315</v>
      </c>
      <c r="B317" s="89" t="s">
        <v>795</v>
      </c>
      <c r="C317" s="103" t="s">
        <v>794</v>
      </c>
      <c r="D317" s="89" t="s">
        <v>288</v>
      </c>
      <c r="E317" s="91">
        <v>0</v>
      </c>
      <c r="F317" s="115">
        <v>0</v>
      </c>
      <c r="G317" s="115">
        <v>0</v>
      </c>
      <c r="H317" s="116">
        <v>0</v>
      </c>
      <c r="I317" s="117">
        <v>0</v>
      </c>
      <c r="J317" s="115">
        <v>0</v>
      </c>
      <c r="K317" s="118">
        <v>0</v>
      </c>
      <c r="L317" s="95">
        <f t="shared" si="16"/>
        <v>0</v>
      </c>
      <c r="M317" s="95">
        <f t="shared" si="17"/>
        <v>0</v>
      </c>
      <c r="N317" s="95">
        <f t="shared" si="18"/>
        <v>0</v>
      </c>
      <c r="O317" s="95">
        <f t="shared" si="19"/>
        <v>0</v>
      </c>
    </row>
    <row r="318" spans="1:15" ht="28.5" customHeight="1" x14ac:dyDescent="0.25">
      <c r="A318" s="88">
        <v>316</v>
      </c>
      <c r="B318" s="89" t="s">
        <v>157</v>
      </c>
      <c r="C318" s="103" t="s">
        <v>796</v>
      </c>
      <c r="D318" s="89" t="s">
        <v>288</v>
      </c>
      <c r="E318" s="91">
        <v>29</v>
      </c>
      <c r="F318" s="115">
        <v>26931</v>
      </c>
      <c r="G318" s="115">
        <v>6254</v>
      </c>
      <c r="H318" s="116">
        <v>0</v>
      </c>
      <c r="I318" s="117">
        <v>0.76777691136608373</v>
      </c>
      <c r="J318" s="115">
        <v>6254</v>
      </c>
      <c r="K318" s="118">
        <v>181366</v>
      </c>
      <c r="L318" s="95">
        <f t="shared" si="16"/>
        <v>1373.481</v>
      </c>
      <c r="M318" s="95">
        <f t="shared" si="17"/>
        <v>28304.481</v>
      </c>
      <c r="N318" s="95">
        <f t="shared" si="18"/>
        <v>21731.527000000002</v>
      </c>
      <c r="O318" s="95">
        <f t="shared" si="19"/>
        <v>6572.9539999999979</v>
      </c>
    </row>
    <row r="319" spans="1:15" ht="28.5" customHeight="1" x14ac:dyDescent="0.25">
      <c r="A319" s="88">
        <v>317</v>
      </c>
      <c r="B319" s="89" t="s">
        <v>797</v>
      </c>
      <c r="C319" s="103" t="s">
        <v>796</v>
      </c>
      <c r="D319" s="89" t="s">
        <v>288</v>
      </c>
      <c r="E319" s="91">
        <v>0</v>
      </c>
      <c r="F319" s="115">
        <v>0</v>
      </c>
      <c r="G319" s="115">
        <v>0</v>
      </c>
      <c r="H319" s="116">
        <v>0</v>
      </c>
      <c r="I319" s="117">
        <v>0</v>
      </c>
      <c r="J319" s="115">
        <v>0</v>
      </c>
      <c r="K319" s="118">
        <v>0</v>
      </c>
      <c r="L319" s="95">
        <f t="shared" si="16"/>
        <v>0</v>
      </c>
      <c r="M319" s="95">
        <f t="shared" si="17"/>
        <v>0</v>
      </c>
      <c r="N319" s="95">
        <f t="shared" si="18"/>
        <v>0</v>
      </c>
      <c r="O319" s="95">
        <f t="shared" si="19"/>
        <v>0</v>
      </c>
    </row>
    <row r="320" spans="1:15" ht="28.5" customHeight="1" x14ac:dyDescent="0.25">
      <c r="A320" s="88">
        <v>318</v>
      </c>
      <c r="B320" s="89" t="s">
        <v>798</v>
      </c>
      <c r="C320" s="103" t="s">
        <v>799</v>
      </c>
      <c r="D320" s="89" t="s">
        <v>288</v>
      </c>
      <c r="E320" s="91">
        <v>0</v>
      </c>
      <c r="F320" s="115">
        <v>0</v>
      </c>
      <c r="G320" s="115">
        <v>0</v>
      </c>
      <c r="H320" s="116">
        <v>0</v>
      </c>
      <c r="I320" s="117">
        <v>0</v>
      </c>
      <c r="J320" s="115">
        <v>0</v>
      </c>
      <c r="K320" s="118">
        <v>0</v>
      </c>
      <c r="L320" s="95">
        <f t="shared" si="16"/>
        <v>0</v>
      </c>
      <c r="M320" s="95">
        <f t="shared" si="17"/>
        <v>0</v>
      </c>
      <c r="N320" s="95">
        <f t="shared" si="18"/>
        <v>0</v>
      </c>
      <c r="O320" s="95">
        <f t="shared" si="19"/>
        <v>0</v>
      </c>
    </row>
    <row r="321" spans="1:15" ht="28.5" customHeight="1" x14ac:dyDescent="0.25">
      <c r="A321" s="96">
        <v>319</v>
      </c>
      <c r="B321" s="97" t="s">
        <v>800</v>
      </c>
      <c r="C321" s="123" t="s">
        <v>801</v>
      </c>
      <c r="D321" s="97" t="s">
        <v>288</v>
      </c>
      <c r="E321" s="99">
        <v>0</v>
      </c>
      <c r="F321" s="119">
        <v>0</v>
      </c>
      <c r="G321" s="119">
        <v>0</v>
      </c>
      <c r="H321" s="120">
        <v>0</v>
      </c>
      <c r="I321" s="117">
        <v>0</v>
      </c>
      <c r="J321" s="119">
        <v>0</v>
      </c>
      <c r="K321" s="121">
        <v>0</v>
      </c>
      <c r="L321" s="95">
        <f t="shared" si="16"/>
        <v>0</v>
      </c>
      <c r="M321" s="95">
        <f t="shared" si="17"/>
        <v>0</v>
      </c>
      <c r="N321" s="95">
        <f t="shared" si="18"/>
        <v>0</v>
      </c>
      <c r="O321" s="95">
        <f t="shared" si="19"/>
        <v>0</v>
      </c>
    </row>
    <row r="322" spans="1:15" ht="28.5" customHeight="1" x14ac:dyDescent="0.25">
      <c r="A322" s="88">
        <v>320</v>
      </c>
      <c r="B322" s="89" t="s">
        <v>802</v>
      </c>
      <c r="C322" s="103" t="s">
        <v>803</v>
      </c>
      <c r="D322" s="89" t="s">
        <v>288</v>
      </c>
      <c r="E322" s="91">
        <v>0</v>
      </c>
      <c r="F322" s="115">
        <v>0</v>
      </c>
      <c r="G322" s="115">
        <v>0</v>
      </c>
      <c r="H322" s="116">
        <v>0</v>
      </c>
      <c r="I322" s="117">
        <v>0</v>
      </c>
      <c r="J322" s="115">
        <v>0</v>
      </c>
      <c r="K322" s="118">
        <v>0</v>
      </c>
      <c r="L322" s="95">
        <f t="shared" si="16"/>
        <v>0</v>
      </c>
      <c r="M322" s="95">
        <f t="shared" si="17"/>
        <v>0</v>
      </c>
      <c r="N322" s="95">
        <f t="shared" si="18"/>
        <v>0</v>
      </c>
      <c r="O322" s="95">
        <f t="shared" si="19"/>
        <v>0</v>
      </c>
    </row>
    <row r="323" spans="1:15" ht="28.5" customHeight="1" x14ac:dyDescent="0.25">
      <c r="A323" s="96">
        <v>321</v>
      </c>
      <c r="B323" s="97" t="s">
        <v>804</v>
      </c>
      <c r="C323" s="123" t="s">
        <v>805</v>
      </c>
      <c r="D323" s="97" t="s">
        <v>288</v>
      </c>
      <c r="E323" s="99">
        <v>0</v>
      </c>
      <c r="F323" s="119">
        <v>0</v>
      </c>
      <c r="G323" s="119">
        <v>0</v>
      </c>
      <c r="H323" s="120">
        <v>0</v>
      </c>
      <c r="I323" s="117">
        <v>0</v>
      </c>
      <c r="J323" s="119">
        <v>0</v>
      </c>
      <c r="K323" s="121">
        <v>0</v>
      </c>
      <c r="L323" s="95">
        <f t="shared" ref="L323:L386" si="20">F323*$P$1</f>
        <v>0</v>
      </c>
      <c r="M323" s="95">
        <f t="shared" ref="M323:M386" si="21">L323+F323</f>
        <v>0</v>
      </c>
      <c r="N323" s="95">
        <f t="shared" ref="N323:N386" si="22">M323*I323</f>
        <v>0</v>
      </c>
      <c r="O323" s="95">
        <f t="shared" ref="O323:O386" si="23">M323-N323</f>
        <v>0</v>
      </c>
    </row>
    <row r="324" spans="1:15" ht="28.5" customHeight="1" x14ac:dyDescent="0.25">
      <c r="A324" s="88">
        <v>322</v>
      </c>
      <c r="B324" s="89" t="s">
        <v>806</v>
      </c>
      <c r="C324" s="103" t="s">
        <v>807</v>
      </c>
      <c r="D324" s="89" t="s">
        <v>288</v>
      </c>
      <c r="E324" s="91">
        <v>0</v>
      </c>
      <c r="F324" s="115">
        <v>0</v>
      </c>
      <c r="G324" s="115">
        <v>0</v>
      </c>
      <c r="H324" s="116">
        <v>0</v>
      </c>
      <c r="I324" s="117">
        <v>0</v>
      </c>
      <c r="J324" s="115">
        <v>0</v>
      </c>
      <c r="K324" s="118">
        <v>0</v>
      </c>
      <c r="L324" s="95">
        <f t="shared" si="20"/>
        <v>0</v>
      </c>
      <c r="M324" s="95">
        <f t="shared" si="21"/>
        <v>0</v>
      </c>
      <c r="N324" s="95">
        <f t="shared" si="22"/>
        <v>0</v>
      </c>
      <c r="O324" s="95">
        <f t="shared" si="23"/>
        <v>0</v>
      </c>
    </row>
    <row r="325" spans="1:15" ht="28.5" customHeight="1" x14ac:dyDescent="0.25">
      <c r="A325" s="96">
        <v>323</v>
      </c>
      <c r="B325" s="97" t="s">
        <v>808</v>
      </c>
      <c r="C325" s="123" t="s">
        <v>809</v>
      </c>
      <c r="D325" s="97" t="s">
        <v>288</v>
      </c>
      <c r="E325" s="99">
        <v>0</v>
      </c>
      <c r="F325" s="119">
        <v>0</v>
      </c>
      <c r="G325" s="119">
        <v>0</v>
      </c>
      <c r="H325" s="120">
        <v>0</v>
      </c>
      <c r="I325" s="117">
        <v>0</v>
      </c>
      <c r="J325" s="119">
        <v>0</v>
      </c>
      <c r="K325" s="121">
        <v>0</v>
      </c>
      <c r="L325" s="95">
        <f t="shared" si="20"/>
        <v>0</v>
      </c>
      <c r="M325" s="95">
        <f t="shared" si="21"/>
        <v>0</v>
      </c>
      <c r="N325" s="95">
        <f t="shared" si="22"/>
        <v>0</v>
      </c>
      <c r="O325" s="95">
        <f t="shared" si="23"/>
        <v>0</v>
      </c>
    </row>
    <row r="326" spans="1:15" ht="28.5" customHeight="1" x14ac:dyDescent="0.25">
      <c r="A326" s="96">
        <v>324</v>
      </c>
      <c r="B326" s="97" t="s">
        <v>810</v>
      </c>
      <c r="C326" s="123" t="s">
        <v>811</v>
      </c>
      <c r="D326" s="97" t="s">
        <v>288</v>
      </c>
      <c r="E326" s="99">
        <v>0</v>
      </c>
      <c r="F326" s="119">
        <v>0</v>
      </c>
      <c r="G326" s="119">
        <v>0</v>
      </c>
      <c r="H326" s="120">
        <v>0</v>
      </c>
      <c r="I326" s="117">
        <v>0</v>
      </c>
      <c r="J326" s="119">
        <v>0</v>
      </c>
      <c r="K326" s="121">
        <v>0</v>
      </c>
      <c r="L326" s="95">
        <f t="shared" si="20"/>
        <v>0</v>
      </c>
      <c r="M326" s="95">
        <f t="shared" si="21"/>
        <v>0</v>
      </c>
      <c r="N326" s="95">
        <f t="shared" si="22"/>
        <v>0</v>
      </c>
      <c r="O326" s="95">
        <f t="shared" si="23"/>
        <v>0</v>
      </c>
    </row>
    <row r="327" spans="1:15" ht="28.5" customHeight="1" x14ac:dyDescent="0.25">
      <c r="A327" s="88">
        <v>325</v>
      </c>
      <c r="B327" s="89" t="s">
        <v>812</v>
      </c>
      <c r="C327" s="103" t="s">
        <v>813</v>
      </c>
      <c r="D327" s="89" t="s">
        <v>288</v>
      </c>
      <c r="E327" s="91">
        <v>0</v>
      </c>
      <c r="F327" s="115">
        <v>0</v>
      </c>
      <c r="G327" s="115">
        <v>0</v>
      </c>
      <c r="H327" s="116">
        <v>0</v>
      </c>
      <c r="I327" s="117">
        <v>0</v>
      </c>
      <c r="J327" s="115">
        <v>0</v>
      </c>
      <c r="K327" s="118">
        <v>0</v>
      </c>
      <c r="L327" s="95">
        <f t="shared" si="20"/>
        <v>0</v>
      </c>
      <c r="M327" s="95">
        <f t="shared" si="21"/>
        <v>0</v>
      </c>
      <c r="N327" s="95">
        <f t="shared" si="22"/>
        <v>0</v>
      </c>
      <c r="O327" s="95">
        <f t="shared" si="23"/>
        <v>0</v>
      </c>
    </row>
    <row r="328" spans="1:15" ht="28.5" customHeight="1" x14ac:dyDescent="0.25">
      <c r="A328" s="88">
        <v>326</v>
      </c>
      <c r="B328" s="89" t="s">
        <v>814</v>
      </c>
      <c r="C328" s="103" t="s">
        <v>815</v>
      </c>
      <c r="D328" s="89" t="s">
        <v>288</v>
      </c>
      <c r="E328" s="91">
        <v>0</v>
      </c>
      <c r="F328" s="115">
        <v>0</v>
      </c>
      <c r="G328" s="115">
        <v>0</v>
      </c>
      <c r="H328" s="116">
        <v>0</v>
      </c>
      <c r="I328" s="117">
        <v>0</v>
      </c>
      <c r="J328" s="115">
        <v>0</v>
      </c>
      <c r="K328" s="118">
        <v>0</v>
      </c>
      <c r="L328" s="95">
        <f t="shared" si="20"/>
        <v>0</v>
      </c>
      <c r="M328" s="95">
        <f t="shared" si="21"/>
        <v>0</v>
      </c>
      <c r="N328" s="95">
        <f t="shared" si="22"/>
        <v>0</v>
      </c>
      <c r="O328" s="95">
        <f t="shared" si="23"/>
        <v>0</v>
      </c>
    </row>
    <row r="329" spans="1:15" ht="28.5" customHeight="1" x14ac:dyDescent="0.25">
      <c r="A329" s="88">
        <v>327</v>
      </c>
      <c r="B329" s="89" t="s">
        <v>816</v>
      </c>
      <c r="C329" s="103" t="s">
        <v>817</v>
      </c>
      <c r="D329" s="89" t="s">
        <v>288</v>
      </c>
      <c r="E329" s="91">
        <v>0</v>
      </c>
      <c r="F329" s="115">
        <v>0</v>
      </c>
      <c r="G329" s="115">
        <v>0</v>
      </c>
      <c r="H329" s="116">
        <v>0</v>
      </c>
      <c r="I329" s="117">
        <v>0</v>
      </c>
      <c r="J329" s="115">
        <v>0</v>
      </c>
      <c r="K329" s="118">
        <v>0</v>
      </c>
      <c r="L329" s="95">
        <f t="shared" si="20"/>
        <v>0</v>
      </c>
      <c r="M329" s="95">
        <f t="shared" si="21"/>
        <v>0</v>
      </c>
      <c r="N329" s="95">
        <f t="shared" si="22"/>
        <v>0</v>
      </c>
      <c r="O329" s="95">
        <f t="shared" si="23"/>
        <v>0</v>
      </c>
    </row>
    <row r="330" spans="1:15" ht="28.5" customHeight="1" x14ac:dyDescent="0.25">
      <c r="A330" s="88">
        <v>328</v>
      </c>
      <c r="B330" s="89" t="s">
        <v>818</v>
      </c>
      <c r="C330" s="103" t="s">
        <v>819</v>
      </c>
      <c r="D330" s="89" t="s">
        <v>288</v>
      </c>
      <c r="E330" s="91">
        <v>0</v>
      </c>
      <c r="F330" s="115">
        <v>0</v>
      </c>
      <c r="G330" s="115">
        <v>0</v>
      </c>
      <c r="H330" s="116">
        <v>0</v>
      </c>
      <c r="I330" s="117">
        <v>0</v>
      </c>
      <c r="J330" s="115">
        <v>0</v>
      </c>
      <c r="K330" s="118">
        <v>0</v>
      </c>
      <c r="L330" s="95">
        <f t="shared" si="20"/>
        <v>0</v>
      </c>
      <c r="M330" s="95">
        <f t="shared" si="21"/>
        <v>0</v>
      </c>
      <c r="N330" s="95">
        <f t="shared" si="22"/>
        <v>0</v>
      </c>
      <c r="O330" s="95">
        <f t="shared" si="23"/>
        <v>0</v>
      </c>
    </row>
    <row r="331" spans="1:15" ht="28.5" customHeight="1" x14ac:dyDescent="0.25">
      <c r="A331" s="96">
        <v>329</v>
      </c>
      <c r="B331" s="97" t="s">
        <v>820</v>
      </c>
      <c r="C331" s="123" t="s">
        <v>821</v>
      </c>
      <c r="D331" s="97" t="s">
        <v>288</v>
      </c>
      <c r="E331" s="99">
        <v>0</v>
      </c>
      <c r="F331" s="119">
        <v>0</v>
      </c>
      <c r="G331" s="119">
        <v>0</v>
      </c>
      <c r="H331" s="120">
        <v>0</v>
      </c>
      <c r="I331" s="117">
        <v>0</v>
      </c>
      <c r="J331" s="119">
        <v>0</v>
      </c>
      <c r="K331" s="121">
        <v>0</v>
      </c>
      <c r="L331" s="95">
        <f t="shared" si="20"/>
        <v>0</v>
      </c>
      <c r="M331" s="95">
        <f t="shared" si="21"/>
        <v>0</v>
      </c>
      <c r="N331" s="95">
        <f t="shared" si="22"/>
        <v>0</v>
      </c>
      <c r="O331" s="95">
        <f t="shared" si="23"/>
        <v>0</v>
      </c>
    </row>
    <row r="332" spans="1:15" ht="28.5" customHeight="1" x14ac:dyDescent="0.25">
      <c r="A332" s="96">
        <v>330</v>
      </c>
      <c r="B332" s="97" t="s">
        <v>822</v>
      </c>
      <c r="C332" s="123" t="s">
        <v>823</v>
      </c>
      <c r="D332" s="97" t="s">
        <v>288</v>
      </c>
      <c r="E332" s="99">
        <v>0</v>
      </c>
      <c r="F332" s="119">
        <v>0</v>
      </c>
      <c r="G332" s="119">
        <v>0</v>
      </c>
      <c r="H332" s="120">
        <v>0</v>
      </c>
      <c r="I332" s="117">
        <v>0</v>
      </c>
      <c r="J332" s="119">
        <v>0</v>
      </c>
      <c r="K332" s="121">
        <v>0</v>
      </c>
      <c r="L332" s="95">
        <f t="shared" si="20"/>
        <v>0</v>
      </c>
      <c r="M332" s="95">
        <f t="shared" si="21"/>
        <v>0</v>
      </c>
      <c r="N332" s="95">
        <f t="shared" si="22"/>
        <v>0</v>
      </c>
      <c r="O332" s="95">
        <f t="shared" si="23"/>
        <v>0</v>
      </c>
    </row>
    <row r="333" spans="1:15" ht="28.5" customHeight="1" x14ac:dyDescent="0.25">
      <c r="A333" s="96">
        <v>331</v>
      </c>
      <c r="B333" s="97" t="s">
        <v>824</v>
      </c>
      <c r="C333" s="123" t="s">
        <v>825</v>
      </c>
      <c r="D333" s="97" t="s">
        <v>288</v>
      </c>
      <c r="E333" s="99">
        <v>0</v>
      </c>
      <c r="F333" s="119">
        <v>0</v>
      </c>
      <c r="G333" s="119">
        <v>0</v>
      </c>
      <c r="H333" s="120">
        <v>0</v>
      </c>
      <c r="I333" s="117">
        <v>0</v>
      </c>
      <c r="J333" s="119">
        <v>0</v>
      </c>
      <c r="K333" s="121">
        <v>0</v>
      </c>
      <c r="L333" s="95">
        <f t="shared" si="20"/>
        <v>0</v>
      </c>
      <c r="M333" s="95">
        <f t="shared" si="21"/>
        <v>0</v>
      </c>
      <c r="N333" s="95">
        <f t="shared" si="22"/>
        <v>0</v>
      </c>
      <c r="O333" s="95">
        <f t="shared" si="23"/>
        <v>0</v>
      </c>
    </row>
    <row r="334" spans="1:15" ht="28.5" customHeight="1" x14ac:dyDescent="0.25">
      <c r="A334" s="96">
        <v>332</v>
      </c>
      <c r="B334" s="97" t="s">
        <v>826</v>
      </c>
      <c r="C334" s="123" t="s">
        <v>827</v>
      </c>
      <c r="D334" s="97" t="s">
        <v>288</v>
      </c>
      <c r="E334" s="99">
        <v>0</v>
      </c>
      <c r="F334" s="119">
        <v>0</v>
      </c>
      <c r="G334" s="119">
        <v>0</v>
      </c>
      <c r="H334" s="120">
        <v>0</v>
      </c>
      <c r="I334" s="117">
        <v>0</v>
      </c>
      <c r="J334" s="119">
        <v>0</v>
      </c>
      <c r="K334" s="121">
        <v>0</v>
      </c>
      <c r="L334" s="95">
        <f t="shared" si="20"/>
        <v>0</v>
      </c>
      <c r="M334" s="95">
        <f t="shared" si="21"/>
        <v>0</v>
      </c>
      <c r="N334" s="95">
        <f t="shared" si="22"/>
        <v>0</v>
      </c>
      <c r="O334" s="95">
        <f t="shared" si="23"/>
        <v>0</v>
      </c>
    </row>
    <row r="335" spans="1:15" ht="28.5" customHeight="1" x14ac:dyDescent="0.25">
      <c r="A335" s="96">
        <v>333</v>
      </c>
      <c r="B335" s="97" t="s">
        <v>828</v>
      </c>
      <c r="C335" s="123" t="s">
        <v>829</v>
      </c>
      <c r="D335" s="97" t="s">
        <v>288</v>
      </c>
      <c r="E335" s="99">
        <v>0</v>
      </c>
      <c r="F335" s="119">
        <v>0</v>
      </c>
      <c r="G335" s="119">
        <v>0</v>
      </c>
      <c r="H335" s="120">
        <v>0</v>
      </c>
      <c r="I335" s="117">
        <v>0</v>
      </c>
      <c r="J335" s="119">
        <v>0</v>
      </c>
      <c r="K335" s="121">
        <v>0</v>
      </c>
      <c r="L335" s="95">
        <f t="shared" si="20"/>
        <v>0</v>
      </c>
      <c r="M335" s="95">
        <f t="shared" si="21"/>
        <v>0</v>
      </c>
      <c r="N335" s="95">
        <f t="shared" si="22"/>
        <v>0</v>
      </c>
      <c r="O335" s="95">
        <f t="shared" si="23"/>
        <v>0</v>
      </c>
    </row>
    <row r="336" spans="1:15" ht="28.5" customHeight="1" x14ac:dyDescent="0.25">
      <c r="A336" s="88">
        <v>334</v>
      </c>
      <c r="B336" s="89" t="s">
        <v>830</v>
      </c>
      <c r="C336" s="103" t="s">
        <v>831</v>
      </c>
      <c r="D336" s="89" t="s">
        <v>288</v>
      </c>
      <c r="E336" s="91">
        <v>0</v>
      </c>
      <c r="F336" s="115">
        <v>0</v>
      </c>
      <c r="G336" s="115">
        <v>0</v>
      </c>
      <c r="H336" s="116">
        <v>0</v>
      </c>
      <c r="I336" s="117">
        <v>0</v>
      </c>
      <c r="J336" s="115">
        <v>0</v>
      </c>
      <c r="K336" s="118">
        <v>0</v>
      </c>
      <c r="L336" s="95">
        <f t="shared" si="20"/>
        <v>0</v>
      </c>
      <c r="M336" s="95">
        <f t="shared" si="21"/>
        <v>0</v>
      </c>
      <c r="N336" s="95">
        <f t="shared" si="22"/>
        <v>0</v>
      </c>
      <c r="O336" s="95">
        <f t="shared" si="23"/>
        <v>0</v>
      </c>
    </row>
    <row r="337" spans="1:15" ht="28.5" customHeight="1" x14ac:dyDescent="0.25">
      <c r="A337" s="96">
        <v>335</v>
      </c>
      <c r="B337" s="97" t="s">
        <v>832</v>
      </c>
      <c r="C337" s="123" t="s">
        <v>833</v>
      </c>
      <c r="D337" s="97" t="s">
        <v>288</v>
      </c>
      <c r="E337" s="99">
        <v>0</v>
      </c>
      <c r="F337" s="119">
        <v>0</v>
      </c>
      <c r="G337" s="119">
        <v>0</v>
      </c>
      <c r="H337" s="120">
        <v>0</v>
      </c>
      <c r="I337" s="117">
        <v>0</v>
      </c>
      <c r="J337" s="119">
        <v>0</v>
      </c>
      <c r="K337" s="121">
        <v>0</v>
      </c>
      <c r="L337" s="95">
        <f t="shared" si="20"/>
        <v>0</v>
      </c>
      <c r="M337" s="95">
        <f t="shared" si="21"/>
        <v>0</v>
      </c>
      <c r="N337" s="95">
        <f t="shared" si="22"/>
        <v>0</v>
      </c>
      <c r="O337" s="95">
        <f t="shared" si="23"/>
        <v>0</v>
      </c>
    </row>
    <row r="338" spans="1:15" ht="28.5" customHeight="1" x14ac:dyDescent="0.25">
      <c r="A338" s="96">
        <v>336</v>
      </c>
      <c r="B338" s="97" t="s">
        <v>834</v>
      </c>
      <c r="C338" s="123" t="s">
        <v>835</v>
      </c>
      <c r="D338" s="97" t="s">
        <v>288</v>
      </c>
      <c r="E338" s="99">
        <v>0</v>
      </c>
      <c r="F338" s="119">
        <v>0</v>
      </c>
      <c r="G338" s="119">
        <v>0</v>
      </c>
      <c r="H338" s="120">
        <v>0</v>
      </c>
      <c r="I338" s="117">
        <v>0</v>
      </c>
      <c r="J338" s="119">
        <v>0</v>
      </c>
      <c r="K338" s="121">
        <v>0</v>
      </c>
      <c r="L338" s="95">
        <f t="shared" si="20"/>
        <v>0</v>
      </c>
      <c r="M338" s="95">
        <f t="shared" si="21"/>
        <v>0</v>
      </c>
      <c r="N338" s="95">
        <f t="shared" si="22"/>
        <v>0</v>
      </c>
      <c r="O338" s="95">
        <f t="shared" si="23"/>
        <v>0</v>
      </c>
    </row>
    <row r="339" spans="1:15" ht="28.5" customHeight="1" x14ac:dyDescent="0.25">
      <c r="A339" s="96">
        <v>337</v>
      </c>
      <c r="B339" s="97" t="s">
        <v>836</v>
      </c>
      <c r="C339" s="123" t="s">
        <v>837</v>
      </c>
      <c r="D339" s="97" t="s">
        <v>288</v>
      </c>
      <c r="E339" s="99">
        <v>0</v>
      </c>
      <c r="F339" s="119">
        <v>0</v>
      </c>
      <c r="G339" s="119">
        <v>0</v>
      </c>
      <c r="H339" s="120">
        <v>0</v>
      </c>
      <c r="I339" s="117">
        <v>0</v>
      </c>
      <c r="J339" s="119">
        <v>0</v>
      </c>
      <c r="K339" s="121">
        <v>0</v>
      </c>
      <c r="L339" s="95">
        <f t="shared" si="20"/>
        <v>0</v>
      </c>
      <c r="M339" s="95">
        <f t="shared" si="21"/>
        <v>0</v>
      </c>
      <c r="N339" s="95">
        <f t="shared" si="22"/>
        <v>0</v>
      </c>
      <c r="O339" s="95">
        <f t="shared" si="23"/>
        <v>0</v>
      </c>
    </row>
    <row r="340" spans="1:15" ht="28.5" customHeight="1" x14ac:dyDescent="0.25">
      <c r="A340" s="96">
        <v>338</v>
      </c>
      <c r="B340" s="97" t="s">
        <v>838</v>
      </c>
      <c r="C340" s="123" t="s">
        <v>839</v>
      </c>
      <c r="D340" s="97" t="s">
        <v>288</v>
      </c>
      <c r="E340" s="99">
        <v>0</v>
      </c>
      <c r="F340" s="119">
        <v>0</v>
      </c>
      <c r="G340" s="119">
        <v>0</v>
      </c>
      <c r="H340" s="120">
        <v>0</v>
      </c>
      <c r="I340" s="117">
        <v>0</v>
      </c>
      <c r="J340" s="119">
        <v>0</v>
      </c>
      <c r="K340" s="121">
        <v>0</v>
      </c>
      <c r="L340" s="95">
        <f t="shared" si="20"/>
        <v>0</v>
      </c>
      <c r="M340" s="95">
        <f t="shared" si="21"/>
        <v>0</v>
      </c>
      <c r="N340" s="95">
        <f t="shared" si="22"/>
        <v>0</v>
      </c>
      <c r="O340" s="95">
        <f t="shared" si="23"/>
        <v>0</v>
      </c>
    </row>
    <row r="341" spans="1:15" ht="28.5" customHeight="1" x14ac:dyDescent="0.25">
      <c r="A341" s="96">
        <v>339</v>
      </c>
      <c r="B341" s="97" t="s">
        <v>840</v>
      </c>
      <c r="C341" s="123" t="s">
        <v>841</v>
      </c>
      <c r="D341" s="97" t="s">
        <v>288</v>
      </c>
      <c r="E341" s="99">
        <v>0</v>
      </c>
      <c r="F341" s="119">
        <v>0</v>
      </c>
      <c r="G341" s="119">
        <v>0</v>
      </c>
      <c r="H341" s="120">
        <v>0</v>
      </c>
      <c r="I341" s="117">
        <v>0</v>
      </c>
      <c r="J341" s="119">
        <v>0</v>
      </c>
      <c r="K341" s="121">
        <v>0</v>
      </c>
      <c r="L341" s="95">
        <f t="shared" si="20"/>
        <v>0</v>
      </c>
      <c r="M341" s="95">
        <f t="shared" si="21"/>
        <v>0</v>
      </c>
      <c r="N341" s="95">
        <f t="shared" si="22"/>
        <v>0</v>
      </c>
      <c r="O341" s="95">
        <f t="shared" si="23"/>
        <v>0</v>
      </c>
    </row>
    <row r="342" spans="1:15" ht="28.5" customHeight="1" x14ac:dyDescent="0.25">
      <c r="A342" s="96">
        <v>340</v>
      </c>
      <c r="B342" s="97" t="s">
        <v>842</v>
      </c>
      <c r="C342" s="123" t="s">
        <v>843</v>
      </c>
      <c r="D342" s="97" t="s">
        <v>288</v>
      </c>
      <c r="E342" s="99">
        <v>0</v>
      </c>
      <c r="F342" s="119">
        <v>0</v>
      </c>
      <c r="G342" s="119">
        <v>0</v>
      </c>
      <c r="H342" s="120">
        <v>0</v>
      </c>
      <c r="I342" s="117">
        <v>0</v>
      </c>
      <c r="J342" s="119">
        <v>0</v>
      </c>
      <c r="K342" s="121">
        <v>0</v>
      </c>
      <c r="L342" s="95">
        <f t="shared" si="20"/>
        <v>0</v>
      </c>
      <c r="M342" s="95">
        <f t="shared" si="21"/>
        <v>0</v>
      </c>
      <c r="N342" s="95">
        <f t="shared" si="22"/>
        <v>0</v>
      </c>
      <c r="O342" s="95">
        <f t="shared" si="23"/>
        <v>0</v>
      </c>
    </row>
    <row r="343" spans="1:15" ht="28.5" customHeight="1" x14ac:dyDescent="0.25">
      <c r="A343" s="96">
        <v>341</v>
      </c>
      <c r="B343" s="97" t="s">
        <v>844</v>
      </c>
      <c r="C343" s="123" t="s">
        <v>845</v>
      </c>
      <c r="D343" s="97" t="s">
        <v>288</v>
      </c>
      <c r="E343" s="99">
        <v>0</v>
      </c>
      <c r="F343" s="119">
        <v>0</v>
      </c>
      <c r="G343" s="119">
        <v>0</v>
      </c>
      <c r="H343" s="120">
        <v>0</v>
      </c>
      <c r="I343" s="117">
        <v>0</v>
      </c>
      <c r="J343" s="119">
        <v>0</v>
      </c>
      <c r="K343" s="121">
        <v>0</v>
      </c>
      <c r="L343" s="95">
        <f t="shared" si="20"/>
        <v>0</v>
      </c>
      <c r="M343" s="95">
        <f t="shared" si="21"/>
        <v>0</v>
      </c>
      <c r="N343" s="95">
        <f t="shared" si="22"/>
        <v>0</v>
      </c>
      <c r="O343" s="95">
        <f t="shared" si="23"/>
        <v>0</v>
      </c>
    </row>
    <row r="344" spans="1:15" ht="28.5" customHeight="1" x14ac:dyDescent="0.25">
      <c r="A344" s="96">
        <v>342</v>
      </c>
      <c r="B344" s="97" t="s">
        <v>846</v>
      </c>
      <c r="C344" s="123" t="s">
        <v>847</v>
      </c>
      <c r="D344" s="97" t="s">
        <v>288</v>
      </c>
      <c r="E344" s="99">
        <v>0</v>
      </c>
      <c r="F344" s="119">
        <v>0</v>
      </c>
      <c r="G344" s="119">
        <v>0</v>
      </c>
      <c r="H344" s="120">
        <v>0</v>
      </c>
      <c r="I344" s="117">
        <v>0</v>
      </c>
      <c r="J344" s="119">
        <v>0</v>
      </c>
      <c r="K344" s="121">
        <v>0</v>
      </c>
      <c r="L344" s="95">
        <f t="shared" si="20"/>
        <v>0</v>
      </c>
      <c r="M344" s="95">
        <f t="shared" si="21"/>
        <v>0</v>
      </c>
      <c r="N344" s="95">
        <f t="shared" si="22"/>
        <v>0</v>
      </c>
      <c r="O344" s="95">
        <f t="shared" si="23"/>
        <v>0</v>
      </c>
    </row>
    <row r="345" spans="1:15" ht="28.5" customHeight="1" x14ac:dyDescent="0.25">
      <c r="A345" s="96">
        <v>343</v>
      </c>
      <c r="B345" s="97" t="s">
        <v>848</v>
      </c>
      <c r="C345" s="123" t="s">
        <v>849</v>
      </c>
      <c r="D345" s="97" t="s">
        <v>288</v>
      </c>
      <c r="E345" s="99">
        <v>0</v>
      </c>
      <c r="F345" s="119">
        <v>0</v>
      </c>
      <c r="G345" s="119">
        <v>0</v>
      </c>
      <c r="H345" s="120">
        <v>0</v>
      </c>
      <c r="I345" s="117">
        <v>0</v>
      </c>
      <c r="J345" s="119">
        <v>0</v>
      </c>
      <c r="K345" s="121">
        <v>0</v>
      </c>
      <c r="L345" s="95">
        <f t="shared" si="20"/>
        <v>0</v>
      </c>
      <c r="M345" s="95">
        <f t="shared" si="21"/>
        <v>0</v>
      </c>
      <c r="N345" s="95">
        <f t="shared" si="22"/>
        <v>0</v>
      </c>
      <c r="O345" s="95">
        <f t="shared" si="23"/>
        <v>0</v>
      </c>
    </row>
    <row r="346" spans="1:15" ht="28.5" customHeight="1" x14ac:dyDescent="0.25">
      <c r="A346" s="96">
        <v>344</v>
      </c>
      <c r="B346" s="97" t="s">
        <v>850</v>
      </c>
      <c r="C346" s="123" t="s">
        <v>851</v>
      </c>
      <c r="D346" s="97" t="s">
        <v>288</v>
      </c>
      <c r="E346" s="99">
        <v>0</v>
      </c>
      <c r="F346" s="119">
        <v>0</v>
      </c>
      <c r="G346" s="119">
        <v>0</v>
      </c>
      <c r="H346" s="120">
        <v>0</v>
      </c>
      <c r="I346" s="117">
        <v>0</v>
      </c>
      <c r="J346" s="119">
        <v>0</v>
      </c>
      <c r="K346" s="121">
        <v>0</v>
      </c>
      <c r="L346" s="95">
        <f t="shared" si="20"/>
        <v>0</v>
      </c>
      <c r="M346" s="95">
        <f t="shared" si="21"/>
        <v>0</v>
      </c>
      <c r="N346" s="95">
        <f t="shared" si="22"/>
        <v>0</v>
      </c>
      <c r="O346" s="95">
        <f t="shared" si="23"/>
        <v>0</v>
      </c>
    </row>
    <row r="347" spans="1:15" ht="28.5" customHeight="1" x14ac:dyDescent="0.25">
      <c r="A347" s="96">
        <v>345</v>
      </c>
      <c r="B347" s="97" t="s">
        <v>852</v>
      </c>
      <c r="C347" s="123" t="s">
        <v>853</v>
      </c>
      <c r="D347" s="97" t="s">
        <v>288</v>
      </c>
      <c r="E347" s="99">
        <v>0</v>
      </c>
      <c r="F347" s="119">
        <v>0</v>
      </c>
      <c r="G347" s="119">
        <v>0</v>
      </c>
      <c r="H347" s="120">
        <v>0</v>
      </c>
      <c r="I347" s="117">
        <v>0</v>
      </c>
      <c r="J347" s="119">
        <v>0</v>
      </c>
      <c r="K347" s="121">
        <v>0</v>
      </c>
      <c r="L347" s="95">
        <f t="shared" si="20"/>
        <v>0</v>
      </c>
      <c r="M347" s="95">
        <f t="shared" si="21"/>
        <v>0</v>
      </c>
      <c r="N347" s="95">
        <f t="shared" si="22"/>
        <v>0</v>
      </c>
      <c r="O347" s="95">
        <f t="shared" si="23"/>
        <v>0</v>
      </c>
    </row>
    <row r="348" spans="1:15" ht="28.5" customHeight="1" x14ac:dyDescent="0.25">
      <c r="A348" s="96">
        <v>346</v>
      </c>
      <c r="B348" s="97" t="s">
        <v>854</v>
      </c>
      <c r="C348" s="123" t="s">
        <v>855</v>
      </c>
      <c r="D348" s="97" t="s">
        <v>288</v>
      </c>
      <c r="E348" s="99">
        <v>0</v>
      </c>
      <c r="F348" s="119">
        <v>0</v>
      </c>
      <c r="G348" s="119">
        <v>0</v>
      </c>
      <c r="H348" s="120">
        <v>0</v>
      </c>
      <c r="I348" s="117">
        <v>0</v>
      </c>
      <c r="J348" s="119">
        <v>0</v>
      </c>
      <c r="K348" s="121">
        <v>0</v>
      </c>
      <c r="L348" s="95">
        <f t="shared" si="20"/>
        <v>0</v>
      </c>
      <c r="M348" s="95">
        <f t="shared" si="21"/>
        <v>0</v>
      </c>
      <c r="N348" s="95">
        <f t="shared" si="22"/>
        <v>0</v>
      </c>
      <c r="O348" s="95">
        <f t="shared" si="23"/>
        <v>0</v>
      </c>
    </row>
    <row r="349" spans="1:15" ht="28.5" customHeight="1" x14ac:dyDescent="0.25">
      <c r="A349" s="96">
        <v>347</v>
      </c>
      <c r="B349" s="97" t="s">
        <v>856</v>
      </c>
      <c r="C349" s="123" t="s">
        <v>857</v>
      </c>
      <c r="D349" s="97" t="s">
        <v>288</v>
      </c>
      <c r="E349" s="99">
        <v>0</v>
      </c>
      <c r="F349" s="119">
        <v>0</v>
      </c>
      <c r="G349" s="119">
        <v>0</v>
      </c>
      <c r="H349" s="120">
        <v>0</v>
      </c>
      <c r="I349" s="117">
        <v>0</v>
      </c>
      <c r="J349" s="119">
        <v>0</v>
      </c>
      <c r="K349" s="121">
        <v>0</v>
      </c>
      <c r="L349" s="95">
        <f t="shared" si="20"/>
        <v>0</v>
      </c>
      <c r="M349" s="95">
        <f t="shared" si="21"/>
        <v>0</v>
      </c>
      <c r="N349" s="95">
        <f t="shared" si="22"/>
        <v>0</v>
      </c>
      <c r="O349" s="95">
        <f t="shared" si="23"/>
        <v>0</v>
      </c>
    </row>
    <row r="350" spans="1:15" ht="28.5" customHeight="1" x14ac:dyDescent="0.25">
      <c r="A350" s="88">
        <v>348</v>
      </c>
      <c r="B350" s="89" t="s">
        <v>858</v>
      </c>
      <c r="C350" s="103" t="s">
        <v>859</v>
      </c>
      <c r="D350" s="89" t="s">
        <v>288</v>
      </c>
      <c r="E350" s="91">
        <v>0</v>
      </c>
      <c r="F350" s="115">
        <v>0</v>
      </c>
      <c r="G350" s="115">
        <v>0</v>
      </c>
      <c r="H350" s="116">
        <v>0</v>
      </c>
      <c r="I350" s="117">
        <v>0</v>
      </c>
      <c r="J350" s="115">
        <v>0</v>
      </c>
      <c r="K350" s="118">
        <v>0</v>
      </c>
      <c r="L350" s="95">
        <f t="shared" si="20"/>
        <v>0</v>
      </c>
      <c r="M350" s="95">
        <f t="shared" si="21"/>
        <v>0</v>
      </c>
      <c r="N350" s="95">
        <f t="shared" si="22"/>
        <v>0</v>
      </c>
      <c r="O350" s="95">
        <f t="shared" si="23"/>
        <v>0</v>
      </c>
    </row>
    <row r="351" spans="1:15" ht="28.5" customHeight="1" x14ac:dyDescent="0.25">
      <c r="A351" s="88">
        <v>349</v>
      </c>
      <c r="B351" s="89" t="s">
        <v>860</v>
      </c>
      <c r="C351" s="103" t="s">
        <v>861</v>
      </c>
      <c r="D351" s="89" t="s">
        <v>288</v>
      </c>
      <c r="E351" s="91">
        <v>0</v>
      </c>
      <c r="F351" s="115">
        <v>0</v>
      </c>
      <c r="G351" s="115">
        <v>0</v>
      </c>
      <c r="H351" s="116">
        <v>0</v>
      </c>
      <c r="I351" s="117">
        <v>0</v>
      </c>
      <c r="J351" s="115">
        <v>0</v>
      </c>
      <c r="K351" s="118">
        <v>0</v>
      </c>
      <c r="L351" s="95">
        <f t="shared" si="20"/>
        <v>0</v>
      </c>
      <c r="M351" s="95">
        <f t="shared" si="21"/>
        <v>0</v>
      </c>
      <c r="N351" s="95">
        <f t="shared" si="22"/>
        <v>0</v>
      </c>
      <c r="O351" s="95">
        <f t="shared" si="23"/>
        <v>0</v>
      </c>
    </row>
    <row r="352" spans="1:15" ht="28.5" customHeight="1" x14ac:dyDescent="0.25">
      <c r="A352" s="88">
        <v>350</v>
      </c>
      <c r="B352" s="89" t="s">
        <v>862</v>
      </c>
      <c r="C352" s="103" t="s">
        <v>863</v>
      </c>
      <c r="D352" s="89" t="s">
        <v>288</v>
      </c>
      <c r="E352" s="91">
        <v>0</v>
      </c>
      <c r="F352" s="115">
        <v>0</v>
      </c>
      <c r="G352" s="115">
        <v>0</v>
      </c>
      <c r="H352" s="116">
        <v>0</v>
      </c>
      <c r="I352" s="117">
        <v>0</v>
      </c>
      <c r="J352" s="115">
        <v>0</v>
      </c>
      <c r="K352" s="118">
        <v>0</v>
      </c>
      <c r="L352" s="95">
        <f t="shared" si="20"/>
        <v>0</v>
      </c>
      <c r="M352" s="95">
        <f t="shared" si="21"/>
        <v>0</v>
      </c>
      <c r="N352" s="95">
        <f t="shared" si="22"/>
        <v>0</v>
      </c>
      <c r="O352" s="95">
        <f t="shared" si="23"/>
        <v>0</v>
      </c>
    </row>
    <row r="353" spans="1:15" ht="28.5" customHeight="1" x14ac:dyDescent="0.25">
      <c r="A353" s="88">
        <v>351</v>
      </c>
      <c r="B353" s="89" t="s">
        <v>864</v>
      </c>
      <c r="C353" s="103" t="s">
        <v>865</v>
      </c>
      <c r="D353" s="89" t="s">
        <v>288</v>
      </c>
      <c r="E353" s="91">
        <v>0</v>
      </c>
      <c r="F353" s="115">
        <v>0</v>
      </c>
      <c r="G353" s="115">
        <v>0</v>
      </c>
      <c r="H353" s="116">
        <v>0</v>
      </c>
      <c r="I353" s="117">
        <v>0</v>
      </c>
      <c r="J353" s="115">
        <v>0</v>
      </c>
      <c r="K353" s="118">
        <v>0</v>
      </c>
      <c r="L353" s="95">
        <f t="shared" si="20"/>
        <v>0</v>
      </c>
      <c r="M353" s="95">
        <f t="shared" si="21"/>
        <v>0</v>
      </c>
      <c r="N353" s="95">
        <f t="shared" si="22"/>
        <v>0</v>
      </c>
      <c r="O353" s="95">
        <f t="shared" si="23"/>
        <v>0</v>
      </c>
    </row>
    <row r="354" spans="1:15" ht="28.5" customHeight="1" x14ac:dyDescent="0.25">
      <c r="A354" s="88">
        <v>352</v>
      </c>
      <c r="B354" s="89" t="s">
        <v>866</v>
      </c>
      <c r="C354" s="103" t="s">
        <v>867</v>
      </c>
      <c r="D354" s="89" t="s">
        <v>288</v>
      </c>
      <c r="E354" s="91">
        <v>0</v>
      </c>
      <c r="F354" s="115">
        <v>0</v>
      </c>
      <c r="G354" s="115">
        <v>0</v>
      </c>
      <c r="H354" s="116">
        <v>0</v>
      </c>
      <c r="I354" s="117">
        <v>0</v>
      </c>
      <c r="J354" s="115">
        <v>0</v>
      </c>
      <c r="K354" s="118">
        <v>0</v>
      </c>
      <c r="L354" s="95">
        <f t="shared" si="20"/>
        <v>0</v>
      </c>
      <c r="M354" s="95">
        <f t="shared" si="21"/>
        <v>0</v>
      </c>
      <c r="N354" s="95">
        <f t="shared" si="22"/>
        <v>0</v>
      </c>
      <c r="O354" s="95">
        <f t="shared" si="23"/>
        <v>0</v>
      </c>
    </row>
    <row r="355" spans="1:15" ht="28.5" customHeight="1" x14ac:dyDescent="0.25">
      <c r="A355" s="88">
        <v>353</v>
      </c>
      <c r="B355" s="89" t="s">
        <v>868</v>
      </c>
      <c r="C355" s="103" t="s">
        <v>869</v>
      </c>
      <c r="D355" s="89" t="s">
        <v>288</v>
      </c>
      <c r="E355" s="91">
        <v>0</v>
      </c>
      <c r="F355" s="115">
        <v>0</v>
      </c>
      <c r="G355" s="115">
        <v>0</v>
      </c>
      <c r="H355" s="116">
        <v>0</v>
      </c>
      <c r="I355" s="117">
        <v>0</v>
      </c>
      <c r="J355" s="115">
        <v>0</v>
      </c>
      <c r="K355" s="118">
        <v>0</v>
      </c>
      <c r="L355" s="95">
        <f t="shared" si="20"/>
        <v>0</v>
      </c>
      <c r="M355" s="95">
        <f t="shared" si="21"/>
        <v>0</v>
      </c>
      <c r="N355" s="95">
        <f t="shared" si="22"/>
        <v>0</v>
      </c>
      <c r="O355" s="95">
        <f t="shared" si="23"/>
        <v>0</v>
      </c>
    </row>
    <row r="356" spans="1:15" ht="28.5" customHeight="1" x14ac:dyDescent="0.25">
      <c r="A356" s="88">
        <v>354</v>
      </c>
      <c r="B356" s="89" t="s">
        <v>870</v>
      </c>
      <c r="C356" s="103" t="s">
        <v>871</v>
      </c>
      <c r="D356" s="89" t="s">
        <v>288</v>
      </c>
      <c r="E356" s="91">
        <v>0</v>
      </c>
      <c r="F356" s="115">
        <v>0</v>
      </c>
      <c r="G356" s="115">
        <v>0</v>
      </c>
      <c r="H356" s="116">
        <v>0</v>
      </c>
      <c r="I356" s="117">
        <v>0</v>
      </c>
      <c r="J356" s="115">
        <v>0</v>
      </c>
      <c r="K356" s="118">
        <v>0</v>
      </c>
      <c r="L356" s="95">
        <f t="shared" si="20"/>
        <v>0</v>
      </c>
      <c r="M356" s="95">
        <f t="shared" si="21"/>
        <v>0</v>
      </c>
      <c r="N356" s="95">
        <f t="shared" si="22"/>
        <v>0</v>
      </c>
      <c r="O356" s="95">
        <f t="shared" si="23"/>
        <v>0</v>
      </c>
    </row>
    <row r="357" spans="1:15" ht="28.5" customHeight="1" x14ac:dyDescent="0.25">
      <c r="A357" s="88">
        <v>355</v>
      </c>
      <c r="B357" s="89" t="s">
        <v>872</v>
      </c>
      <c r="C357" s="103" t="s">
        <v>873</v>
      </c>
      <c r="D357" s="89" t="s">
        <v>288</v>
      </c>
      <c r="E357" s="91">
        <v>0</v>
      </c>
      <c r="F357" s="115">
        <v>0</v>
      </c>
      <c r="G357" s="115">
        <v>0</v>
      </c>
      <c r="H357" s="116">
        <v>0</v>
      </c>
      <c r="I357" s="117">
        <v>0</v>
      </c>
      <c r="J357" s="115">
        <v>0</v>
      </c>
      <c r="K357" s="118">
        <v>0</v>
      </c>
      <c r="L357" s="95">
        <f t="shared" si="20"/>
        <v>0</v>
      </c>
      <c r="M357" s="95">
        <f t="shared" si="21"/>
        <v>0</v>
      </c>
      <c r="N357" s="95">
        <f t="shared" si="22"/>
        <v>0</v>
      </c>
      <c r="O357" s="95">
        <f t="shared" si="23"/>
        <v>0</v>
      </c>
    </row>
    <row r="358" spans="1:15" ht="28.5" customHeight="1" x14ac:dyDescent="0.25">
      <c r="A358" s="88">
        <v>356</v>
      </c>
      <c r="B358" s="89" t="s">
        <v>874</v>
      </c>
      <c r="C358" s="103" t="s">
        <v>875</v>
      </c>
      <c r="D358" s="89" t="s">
        <v>288</v>
      </c>
      <c r="E358" s="91">
        <v>0</v>
      </c>
      <c r="F358" s="115">
        <v>0</v>
      </c>
      <c r="G358" s="115">
        <v>0</v>
      </c>
      <c r="H358" s="116">
        <v>0</v>
      </c>
      <c r="I358" s="117">
        <v>0</v>
      </c>
      <c r="J358" s="115">
        <v>0</v>
      </c>
      <c r="K358" s="118">
        <v>0</v>
      </c>
      <c r="L358" s="95">
        <f t="shared" si="20"/>
        <v>0</v>
      </c>
      <c r="M358" s="95">
        <f t="shared" si="21"/>
        <v>0</v>
      </c>
      <c r="N358" s="95">
        <f t="shared" si="22"/>
        <v>0</v>
      </c>
      <c r="O358" s="95">
        <f t="shared" si="23"/>
        <v>0</v>
      </c>
    </row>
    <row r="359" spans="1:15" ht="28.5" customHeight="1" x14ac:dyDescent="0.25">
      <c r="A359" s="88">
        <v>357</v>
      </c>
      <c r="B359" s="89" t="s">
        <v>876</v>
      </c>
      <c r="C359" s="103" t="s">
        <v>877</v>
      </c>
      <c r="D359" s="89" t="s">
        <v>288</v>
      </c>
      <c r="E359" s="91">
        <v>0</v>
      </c>
      <c r="F359" s="115">
        <v>0</v>
      </c>
      <c r="G359" s="115">
        <v>0</v>
      </c>
      <c r="H359" s="116">
        <v>0</v>
      </c>
      <c r="I359" s="117">
        <v>0</v>
      </c>
      <c r="J359" s="115">
        <v>0</v>
      </c>
      <c r="K359" s="118">
        <v>0</v>
      </c>
      <c r="L359" s="95">
        <f t="shared" si="20"/>
        <v>0</v>
      </c>
      <c r="M359" s="95">
        <f t="shared" si="21"/>
        <v>0</v>
      </c>
      <c r="N359" s="95">
        <f t="shared" si="22"/>
        <v>0</v>
      </c>
      <c r="O359" s="95">
        <f t="shared" si="23"/>
        <v>0</v>
      </c>
    </row>
    <row r="360" spans="1:15" ht="28.5" customHeight="1" x14ac:dyDescent="0.25">
      <c r="A360" s="96">
        <v>358</v>
      </c>
      <c r="B360" s="97" t="s">
        <v>878</v>
      </c>
      <c r="C360" s="123" t="s">
        <v>879</v>
      </c>
      <c r="D360" s="97" t="s">
        <v>288</v>
      </c>
      <c r="E360" s="99">
        <v>0</v>
      </c>
      <c r="F360" s="119">
        <v>0</v>
      </c>
      <c r="G360" s="119">
        <v>0</v>
      </c>
      <c r="H360" s="120">
        <v>0</v>
      </c>
      <c r="I360" s="117">
        <v>0</v>
      </c>
      <c r="J360" s="119">
        <v>0</v>
      </c>
      <c r="K360" s="121">
        <v>0</v>
      </c>
      <c r="L360" s="95">
        <f t="shared" si="20"/>
        <v>0</v>
      </c>
      <c r="M360" s="95">
        <f t="shared" si="21"/>
        <v>0</v>
      </c>
      <c r="N360" s="95">
        <f t="shared" si="22"/>
        <v>0</v>
      </c>
      <c r="O360" s="95">
        <f t="shared" si="23"/>
        <v>0</v>
      </c>
    </row>
    <row r="361" spans="1:15" ht="28.5" customHeight="1" x14ac:dyDescent="0.25">
      <c r="A361" s="88">
        <v>359</v>
      </c>
      <c r="B361" s="89" t="s">
        <v>880</v>
      </c>
      <c r="C361" s="103" t="s">
        <v>881</v>
      </c>
      <c r="D361" s="89" t="s">
        <v>288</v>
      </c>
      <c r="E361" s="91">
        <v>0</v>
      </c>
      <c r="F361" s="115">
        <v>0</v>
      </c>
      <c r="G361" s="115">
        <v>0</v>
      </c>
      <c r="H361" s="116">
        <v>0</v>
      </c>
      <c r="I361" s="117">
        <v>0</v>
      </c>
      <c r="J361" s="115">
        <v>0</v>
      </c>
      <c r="K361" s="118">
        <v>0</v>
      </c>
      <c r="L361" s="95">
        <f t="shared" si="20"/>
        <v>0</v>
      </c>
      <c r="M361" s="95">
        <f t="shared" si="21"/>
        <v>0</v>
      </c>
      <c r="N361" s="95">
        <f t="shared" si="22"/>
        <v>0</v>
      </c>
      <c r="O361" s="95">
        <f t="shared" si="23"/>
        <v>0</v>
      </c>
    </row>
    <row r="362" spans="1:15" ht="28.5" customHeight="1" x14ac:dyDescent="0.25">
      <c r="A362" s="96">
        <v>360</v>
      </c>
      <c r="B362" s="97" t="s">
        <v>882</v>
      </c>
      <c r="C362" s="123" t="s">
        <v>883</v>
      </c>
      <c r="D362" s="97" t="s">
        <v>288</v>
      </c>
      <c r="E362" s="99">
        <v>0</v>
      </c>
      <c r="F362" s="119">
        <v>0</v>
      </c>
      <c r="G362" s="119">
        <v>0</v>
      </c>
      <c r="H362" s="120">
        <v>0</v>
      </c>
      <c r="I362" s="117">
        <v>0</v>
      </c>
      <c r="J362" s="119">
        <v>0</v>
      </c>
      <c r="K362" s="121">
        <v>0</v>
      </c>
      <c r="L362" s="95">
        <f t="shared" si="20"/>
        <v>0</v>
      </c>
      <c r="M362" s="95">
        <f t="shared" si="21"/>
        <v>0</v>
      </c>
      <c r="N362" s="95">
        <f t="shared" si="22"/>
        <v>0</v>
      </c>
      <c r="O362" s="95">
        <f t="shared" si="23"/>
        <v>0</v>
      </c>
    </row>
    <row r="363" spans="1:15" ht="28.5" customHeight="1" x14ac:dyDescent="0.25">
      <c r="A363" s="88">
        <v>361</v>
      </c>
      <c r="B363" s="89" t="s">
        <v>884</v>
      </c>
      <c r="C363" s="103" t="s">
        <v>883</v>
      </c>
      <c r="D363" s="89" t="s">
        <v>288</v>
      </c>
      <c r="E363" s="91">
        <v>0</v>
      </c>
      <c r="F363" s="115">
        <v>0</v>
      </c>
      <c r="G363" s="115">
        <v>0</v>
      </c>
      <c r="H363" s="116">
        <v>0</v>
      </c>
      <c r="I363" s="117">
        <v>0</v>
      </c>
      <c r="J363" s="115">
        <v>0</v>
      </c>
      <c r="K363" s="118">
        <v>0</v>
      </c>
      <c r="L363" s="95">
        <f t="shared" si="20"/>
        <v>0</v>
      </c>
      <c r="M363" s="95">
        <f t="shared" si="21"/>
        <v>0</v>
      </c>
      <c r="N363" s="95">
        <f t="shared" si="22"/>
        <v>0</v>
      </c>
      <c r="O363" s="95">
        <f t="shared" si="23"/>
        <v>0</v>
      </c>
    </row>
    <row r="364" spans="1:15" ht="28.5" customHeight="1" x14ac:dyDescent="0.25">
      <c r="A364" s="96">
        <v>362</v>
      </c>
      <c r="B364" s="97" t="s">
        <v>885</v>
      </c>
      <c r="C364" s="123" t="s">
        <v>886</v>
      </c>
      <c r="D364" s="97" t="s">
        <v>288</v>
      </c>
      <c r="E364" s="99">
        <v>0</v>
      </c>
      <c r="F364" s="119">
        <v>0</v>
      </c>
      <c r="G364" s="119">
        <v>0</v>
      </c>
      <c r="H364" s="120">
        <v>0</v>
      </c>
      <c r="I364" s="117">
        <v>0</v>
      </c>
      <c r="J364" s="119">
        <v>0</v>
      </c>
      <c r="K364" s="121">
        <v>0</v>
      </c>
      <c r="L364" s="95">
        <f t="shared" si="20"/>
        <v>0</v>
      </c>
      <c r="M364" s="95">
        <f t="shared" si="21"/>
        <v>0</v>
      </c>
      <c r="N364" s="95">
        <f t="shared" si="22"/>
        <v>0</v>
      </c>
      <c r="O364" s="95">
        <f t="shared" si="23"/>
        <v>0</v>
      </c>
    </row>
    <row r="365" spans="1:15" ht="28.5" customHeight="1" x14ac:dyDescent="0.25">
      <c r="A365" s="88">
        <v>363</v>
      </c>
      <c r="B365" s="89" t="s">
        <v>887</v>
      </c>
      <c r="C365" s="103" t="s">
        <v>886</v>
      </c>
      <c r="D365" s="89" t="s">
        <v>288</v>
      </c>
      <c r="E365" s="91">
        <v>0</v>
      </c>
      <c r="F365" s="115">
        <v>0</v>
      </c>
      <c r="G365" s="115">
        <v>0</v>
      </c>
      <c r="H365" s="116">
        <v>0</v>
      </c>
      <c r="I365" s="117">
        <v>0</v>
      </c>
      <c r="J365" s="115">
        <v>0</v>
      </c>
      <c r="K365" s="118">
        <v>0</v>
      </c>
      <c r="L365" s="95">
        <f t="shared" si="20"/>
        <v>0</v>
      </c>
      <c r="M365" s="95">
        <f t="shared" si="21"/>
        <v>0</v>
      </c>
      <c r="N365" s="95">
        <f t="shared" si="22"/>
        <v>0</v>
      </c>
      <c r="O365" s="95">
        <f t="shared" si="23"/>
        <v>0</v>
      </c>
    </row>
    <row r="366" spans="1:15" ht="28.5" customHeight="1" x14ac:dyDescent="0.25">
      <c r="A366" s="96">
        <v>364</v>
      </c>
      <c r="B366" s="97" t="s">
        <v>888</v>
      </c>
      <c r="C366" s="123" t="s">
        <v>889</v>
      </c>
      <c r="D366" s="97" t="s">
        <v>288</v>
      </c>
      <c r="E366" s="99">
        <v>0</v>
      </c>
      <c r="F366" s="119">
        <v>0</v>
      </c>
      <c r="G366" s="119">
        <v>0</v>
      </c>
      <c r="H366" s="120">
        <v>0</v>
      </c>
      <c r="I366" s="117">
        <v>0</v>
      </c>
      <c r="J366" s="119">
        <v>0</v>
      </c>
      <c r="K366" s="121">
        <v>0</v>
      </c>
      <c r="L366" s="95">
        <f t="shared" si="20"/>
        <v>0</v>
      </c>
      <c r="M366" s="95">
        <f t="shared" si="21"/>
        <v>0</v>
      </c>
      <c r="N366" s="95">
        <f t="shared" si="22"/>
        <v>0</v>
      </c>
      <c r="O366" s="95">
        <f t="shared" si="23"/>
        <v>0</v>
      </c>
    </row>
    <row r="367" spans="1:15" ht="28.5" customHeight="1" x14ac:dyDescent="0.25">
      <c r="A367" s="88">
        <v>365</v>
      </c>
      <c r="B367" s="89" t="s">
        <v>188</v>
      </c>
      <c r="C367" s="103" t="s">
        <v>889</v>
      </c>
      <c r="D367" s="89" t="s">
        <v>288</v>
      </c>
      <c r="E367" s="91">
        <v>84</v>
      </c>
      <c r="F367" s="115">
        <v>9468</v>
      </c>
      <c r="G367" s="115">
        <v>2398</v>
      </c>
      <c r="H367" s="116">
        <v>0</v>
      </c>
      <c r="I367" s="117">
        <v>0.74672581326573728</v>
      </c>
      <c r="J367" s="115">
        <v>2398</v>
      </c>
      <c r="K367" s="118">
        <v>201432</v>
      </c>
      <c r="L367" s="95">
        <f t="shared" si="20"/>
        <v>482.86799999999999</v>
      </c>
      <c r="M367" s="95">
        <f t="shared" si="21"/>
        <v>9950.8680000000004</v>
      </c>
      <c r="N367" s="95">
        <f t="shared" si="22"/>
        <v>7430.5700000000006</v>
      </c>
      <c r="O367" s="95">
        <f t="shared" si="23"/>
        <v>2520.2979999999998</v>
      </c>
    </row>
    <row r="368" spans="1:15" ht="28.5" customHeight="1" x14ac:dyDescent="0.25">
      <c r="A368" s="88">
        <v>366</v>
      </c>
      <c r="B368" s="89" t="s">
        <v>890</v>
      </c>
      <c r="C368" s="103" t="s">
        <v>891</v>
      </c>
      <c r="D368" s="89" t="s">
        <v>288</v>
      </c>
      <c r="E368" s="91">
        <v>0</v>
      </c>
      <c r="F368" s="115">
        <v>0</v>
      </c>
      <c r="G368" s="115">
        <v>0</v>
      </c>
      <c r="H368" s="116">
        <v>0</v>
      </c>
      <c r="I368" s="117">
        <v>0</v>
      </c>
      <c r="J368" s="115">
        <v>0</v>
      </c>
      <c r="K368" s="118">
        <v>0</v>
      </c>
      <c r="L368" s="95">
        <f t="shared" si="20"/>
        <v>0</v>
      </c>
      <c r="M368" s="95">
        <f t="shared" si="21"/>
        <v>0</v>
      </c>
      <c r="N368" s="95">
        <f t="shared" si="22"/>
        <v>0</v>
      </c>
      <c r="O368" s="95">
        <f t="shared" si="23"/>
        <v>0</v>
      </c>
    </row>
    <row r="369" spans="1:15" ht="28.5" customHeight="1" x14ac:dyDescent="0.25">
      <c r="A369" s="88">
        <v>367</v>
      </c>
      <c r="B369" s="89" t="s">
        <v>892</v>
      </c>
      <c r="C369" s="103" t="s">
        <v>893</v>
      </c>
      <c r="D369" s="89" t="s">
        <v>288</v>
      </c>
      <c r="E369" s="91">
        <v>0</v>
      </c>
      <c r="F369" s="115">
        <v>0</v>
      </c>
      <c r="G369" s="115">
        <v>0</v>
      </c>
      <c r="H369" s="116">
        <v>0</v>
      </c>
      <c r="I369" s="117">
        <v>0</v>
      </c>
      <c r="J369" s="115">
        <v>0</v>
      </c>
      <c r="K369" s="118">
        <v>0</v>
      </c>
      <c r="L369" s="95">
        <f t="shared" si="20"/>
        <v>0</v>
      </c>
      <c r="M369" s="95">
        <f t="shared" si="21"/>
        <v>0</v>
      </c>
      <c r="N369" s="95">
        <f t="shared" si="22"/>
        <v>0</v>
      </c>
      <c r="O369" s="95">
        <f t="shared" si="23"/>
        <v>0</v>
      </c>
    </row>
    <row r="370" spans="1:15" ht="28.5" customHeight="1" x14ac:dyDescent="0.25">
      <c r="A370" s="88">
        <v>368</v>
      </c>
      <c r="B370" s="89" t="s">
        <v>894</v>
      </c>
      <c r="C370" s="103" t="s">
        <v>895</v>
      </c>
      <c r="D370" s="89" t="s">
        <v>288</v>
      </c>
      <c r="E370" s="91">
        <v>0</v>
      </c>
      <c r="F370" s="115">
        <v>0</v>
      </c>
      <c r="G370" s="115">
        <v>0</v>
      </c>
      <c r="H370" s="116">
        <v>0</v>
      </c>
      <c r="I370" s="117">
        <v>0</v>
      </c>
      <c r="J370" s="115">
        <v>0</v>
      </c>
      <c r="K370" s="118">
        <v>0</v>
      </c>
      <c r="L370" s="95">
        <f t="shared" si="20"/>
        <v>0</v>
      </c>
      <c r="M370" s="95">
        <f t="shared" si="21"/>
        <v>0</v>
      </c>
      <c r="N370" s="95">
        <f t="shared" si="22"/>
        <v>0</v>
      </c>
      <c r="O370" s="95">
        <f t="shared" si="23"/>
        <v>0</v>
      </c>
    </row>
    <row r="371" spans="1:15" ht="28.5" customHeight="1" x14ac:dyDescent="0.25">
      <c r="A371" s="88">
        <v>369</v>
      </c>
      <c r="B371" s="89" t="s">
        <v>896</v>
      </c>
      <c r="C371" s="103" t="s">
        <v>897</v>
      </c>
      <c r="D371" s="89" t="s">
        <v>288</v>
      </c>
      <c r="E371" s="91">
        <v>0</v>
      </c>
      <c r="F371" s="115">
        <v>0</v>
      </c>
      <c r="G371" s="115">
        <v>0</v>
      </c>
      <c r="H371" s="116">
        <v>0</v>
      </c>
      <c r="I371" s="117">
        <v>0</v>
      </c>
      <c r="J371" s="115">
        <v>0</v>
      </c>
      <c r="K371" s="118">
        <v>0</v>
      </c>
      <c r="L371" s="95">
        <f t="shared" si="20"/>
        <v>0</v>
      </c>
      <c r="M371" s="95">
        <f t="shared" si="21"/>
        <v>0</v>
      </c>
      <c r="N371" s="95">
        <f t="shared" si="22"/>
        <v>0</v>
      </c>
      <c r="O371" s="95">
        <f t="shared" si="23"/>
        <v>0</v>
      </c>
    </row>
    <row r="372" spans="1:15" ht="28.5" customHeight="1" x14ac:dyDescent="0.25">
      <c r="A372" s="88">
        <v>370</v>
      </c>
      <c r="B372" s="89" t="s">
        <v>898</v>
      </c>
      <c r="C372" s="103" t="s">
        <v>899</v>
      </c>
      <c r="D372" s="89" t="s">
        <v>288</v>
      </c>
      <c r="E372" s="91">
        <v>0</v>
      </c>
      <c r="F372" s="115">
        <v>0</v>
      </c>
      <c r="G372" s="115">
        <v>0</v>
      </c>
      <c r="H372" s="116">
        <v>0</v>
      </c>
      <c r="I372" s="117">
        <v>0</v>
      </c>
      <c r="J372" s="115">
        <v>0</v>
      </c>
      <c r="K372" s="118">
        <v>0</v>
      </c>
      <c r="L372" s="95">
        <f t="shared" si="20"/>
        <v>0</v>
      </c>
      <c r="M372" s="95">
        <f t="shared" si="21"/>
        <v>0</v>
      </c>
      <c r="N372" s="95">
        <f t="shared" si="22"/>
        <v>0</v>
      </c>
      <c r="O372" s="95">
        <f t="shared" si="23"/>
        <v>0</v>
      </c>
    </row>
    <row r="373" spans="1:15" ht="28.5" customHeight="1" x14ac:dyDescent="0.25">
      <c r="A373" s="88">
        <v>371</v>
      </c>
      <c r="B373" s="89" t="s">
        <v>900</v>
      </c>
      <c r="C373" s="103" t="s">
        <v>901</v>
      </c>
      <c r="D373" s="89" t="s">
        <v>288</v>
      </c>
      <c r="E373" s="91">
        <v>0</v>
      </c>
      <c r="F373" s="115">
        <v>0</v>
      </c>
      <c r="G373" s="115">
        <v>0</v>
      </c>
      <c r="H373" s="116">
        <v>0</v>
      </c>
      <c r="I373" s="117">
        <v>0</v>
      </c>
      <c r="J373" s="115">
        <v>0</v>
      </c>
      <c r="K373" s="118">
        <v>0</v>
      </c>
      <c r="L373" s="95">
        <f t="shared" si="20"/>
        <v>0</v>
      </c>
      <c r="M373" s="95">
        <f t="shared" si="21"/>
        <v>0</v>
      </c>
      <c r="N373" s="95">
        <f t="shared" si="22"/>
        <v>0</v>
      </c>
      <c r="O373" s="95">
        <f t="shared" si="23"/>
        <v>0</v>
      </c>
    </row>
    <row r="374" spans="1:15" ht="28.5" customHeight="1" x14ac:dyDescent="0.25">
      <c r="A374" s="96">
        <v>372</v>
      </c>
      <c r="B374" s="97" t="s">
        <v>902</v>
      </c>
      <c r="C374" s="123" t="s">
        <v>903</v>
      </c>
      <c r="D374" s="97" t="s">
        <v>288</v>
      </c>
      <c r="E374" s="99">
        <v>0</v>
      </c>
      <c r="F374" s="119">
        <v>0</v>
      </c>
      <c r="G374" s="119">
        <v>0</v>
      </c>
      <c r="H374" s="120">
        <v>0</v>
      </c>
      <c r="I374" s="117">
        <v>0</v>
      </c>
      <c r="J374" s="119">
        <v>0</v>
      </c>
      <c r="K374" s="121">
        <v>0</v>
      </c>
      <c r="L374" s="95">
        <f t="shared" si="20"/>
        <v>0</v>
      </c>
      <c r="M374" s="95">
        <f t="shared" si="21"/>
        <v>0</v>
      </c>
      <c r="N374" s="95">
        <f t="shared" si="22"/>
        <v>0</v>
      </c>
      <c r="O374" s="95">
        <f t="shared" si="23"/>
        <v>0</v>
      </c>
    </row>
    <row r="375" spans="1:15" ht="28.5" customHeight="1" x14ac:dyDescent="0.25">
      <c r="A375" s="96">
        <v>373</v>
      </c>
      <c r="B375" s="97" t="s">
        <v>904</v>
      </c>
      <c r="C375" s="123" t="s">
        <v>905</v>
      </c>
      <c r="D375" s="97" t="s">
        <v>288</v>
      </c>
      <c r="E375" s="99">
        <v>0</v>
      </c>
      <c r="F375" s="119">
        <v>0</v>
      </c>
      <c r="G375" s="119">
        <v>0</v>
      </c>
      <c r="H375" s="120">
        <v>0</v>
      </c>
      <c r="I375" s="117">
        <v>0</v>
      </c>
      <c r="J375" s="119">
        <v>0</v>
      </c>
      <c r="K375" s="121">
        <v>0</v>
      </c>
      <c r="L375" s="95">
        <f t="shared" si="20"/>
        <v>0</v>
      </c>
      <c r="M375" s="95">
        <f t="shared" si="21"/>
        <v>0</v>
      </c>
      <c r="N375" s="95">
        <f t="shared" si="22"/>
        <v>0</v>
      </c>
      <c r="O375" s="95">
        <f t="shared" si="23"/>
        <v>0</v>
      </c>
    </row>
    <row r="376" spans="1:15" ht="28.5" customHeight="1" x14ac:dyDescent="0.25">
      <c r="A376" s="96">
        <v>374</v>
      </c>
      <c r="B376" s="97" t="s">
        <v>906</v>
      </c>
      <c r="C376" s="123" t="s">
        <v>907</v>
      </c>
      <c r="D376" s="97" t="s">
        <v>288</v>
      </c>
      <c r="E376" s="99">
        <v>0</v>
      </c>
      <c r="F376" s="119">
        <v>0</v>
      </c>
      <c r="G376" s="119">
        <v>0</v>
      </c>
      <c r="H376" s="120">
        <v>0</v>
      </c>
      <c r="I376" s="117">
        <v>0</v>
      </c>
      <c r="J376" s="119">
        <v>0</v>
      </c>
      <c r="K376" s="121">
        <v>0</v>
      </c>
      <c r="L376" s="95">
        <f t="shared" si="20"/>
        <v>0</v>
      </c>
      <c r="M376" s="95">
        <f t="shared" si="21"/>
        <v>0</v>
      </c>
      <c r="N376" s="95">
        <f t="shared" si="22"/>
        <v>0</v>
      </c>
      <c r="O376" s="95">
        <f t="shared" si="23"/>
        <v>0</v>
      </c>
    </row>
    <row r="377" spans="1:15" ht="28.5" customHeight="1" x14ac:dyDescent="0.25">
      <c r="A377" s="88">
        <v>375</v>
      </c>
      <c r="B377" s="89" t="s">
        <v>908</v>
      </c>
      <c r="C377" s="103" t="s">
        <v>909</v>
      </c>
      <c r="D377" s="89" t="s">
        <v>288</v>
      </c>
      <c r="E377" s="91">
        <v>0</v>
      </c>
      <c r="F377" s="115">
        <v>0</v>
      </c>
      <c r="G377" s="115">
        <v>0</v>
      </c>
      <c r="H377" s="116">
        <v>0</v>
      </c>
      <c r="I377" s="117">
        <v>0</v>
      </c>
      <c r="J377" s="115">
        <v>0</v>
      </c>
      <c r="K377" s="118">
        <v>0</v>
      </c>
      <c r="L377" s="95">
        <f t="shared" si="20"/>
        <v>0</v>
      </c>
      <c r="M377" s="95">
        <f t="shared" si="21"/>
        <v>0</v>
      </c>
      <c r="N377" s="95">
        <f t="shared" si="22"/>
        <v>0</v>
      </c>
      <c r="O377" s="95">
        <f t="shared" si="23"/>
        <v>0</v>
      </c>
    </row>
    <row r="378" spans="1:15" ht="28.5" customHeight="1" x14ac:dyDescent="0.25">
      <c r="A378" s="88">
        <v>376</v>
      </c>
      <c r="B378" s="89" t="s">
        <v>910</v>
      </c>
      <c r="C378" s="103" t="s">
        <v>909</v>
      </c>
      <c r="D378" s="89" t="s">
        <v>288</v>
      </c>
      <c r="E378" s="91">
        <v>0</v>
      </c>
      <c r="F378" s="115">
        <v>0</v>
      </c>
      <c r="G378" s="115">
        <v>0</v>
      </c>
      <c r="H378" s="116">
        <v>0</v>
      </c>
      <c r="I378" s="117">
        <v>0</v>
      </c>
      <c r="J378" s="115">
        <v>0</v>
      </c>
      <c r="K378" s="118">
        <v>0</v>
      </c>
      <c r="L378" s="95">
        <f t="shared" si="20"/>
        <v>0</v>
      </c>
      <c r="M378" s="95">
        <f t="shared" si="21"/>
        <v>0</v>
      </c>
      <c r="N378" s="95">
        <f t="shared" si="22"/>
        <v>0</v>
      </c>
      <c r="O378" s="95">
        <f t="shared" si="23"/>
        <v>0</v>
      </c>
    </row>
    <row r="379" spans="1:15" ht="28.5" customHeight="1" x14ac:dyDescent="0.25">
      <c r="A379" s="88">
        <v>377</v>
      </c>
      <c r="B379" s="89" t="s">
        <v>911</v>
      </c>
      <c r="C379" s="103" t="s">
        <v>912</v>
      </c>
      <c r="D379" s="89" t="s">
        <v>913</v>
      </c>
      <c r="E379" s="91">
        <v>0</v>
      </c>
      <c r="F379" s="115">
        <v>0</v>
      </c>
      <c r="G379" s="115">
        <v>0</v>
      </c>
      <c r="H379" s="116">
        <v>0</v>
      </c>
      <c r="I379" s="117">
        <v>0</v>
      </c>
      <c r="J379" s="115">
        <v>0</v>
      </c>
      <c r="K379" s="118">
        <v>0</v>
      </c>
      <c r="L379" s="95">
        <f t="shared" si="20"/>
        <v>0</v>
      </c>
      <c r="M379" s="95">
        <f t="shared" si="21"/>
        <v>0</v>
      </c>
      <c r="N379" s="95">
        <f t="shared" si="22"/>
        <v>0</v>
      </c>
      <c r="O379" s="95">
        <f t="shared" si="23"/>
        <v>0</v>
      </c>
    </row>
    <row r="380" spans="1:15" ht="28.5" customHeight="1" x14ac:dyDescent="0.25">
      <c r="A380" s="88">
        <v>378</v>
      </c>
      <c r="B380" s="89" t="s">
        <v>914</v>
      </c>
      <c r="C380" s="103" t="s">
        <v>915</v>
      </c>
      <c r="D380" s="89" t="s">
        <v>288</v>
      </c>
      <c r="E380" s="91">
        <v>0</v>
      </c>
      <c r="F380" s="115">
        <v>0</v>
      </c>
      <c r="G380" s="115">
        <v>0</v>
      </c>
      <c r="H380" s="116">
        <v>0</v>
      </c>
      <c r="I380" s="117">
        <v>0</v>
      </c>
      <c r="J380" s="115">
        <v>0</v>
      </c>
      <c r="K380" s="118">
        <v>0</v>
      </c>
      <c r="L380" s="95">
        <f t="shared" si="20"/>
        <v>0</v>
      </c>
      <c r="M380" s="95">
        <f t="shared" si="21"/>
        <v>0</v>
      </c>
      <c r="N380" s="95">
        <f t="shared" si="22"/>
        <v>0</v>
      </c>
      <c r="O380" s="95">
        <f t="shared" si="23"/>
        <v>0</v>
      </c>
    </row>
    <row r="381" spans="1:15" ht="28.5" customHeight="1" x14ac:dyDescent="0.25">
      <c r="A381" s="88">
        <v>379</v>
      </c>
      <c r="B381" s="89" t="s">
        <v>916</v>
      </c>
      <c r="C381" s="103" t="s">
        <v>915</v>
      </c>
      <c r="D381" s="89" t="s">
        <v>288</v>
      </c>
      <c r="E381" s="91">
        <v>0</v>
      </c>
      <c r="F381" s="115">
        <v>0</v>
      </c>
      <c r="G381" s="115">
        <v>0</v>
      </c>
      <c r="H381" s="116">
        <v>0</v>
      </c>
      <c r="I381" s="117">
        <v>0</v>
      </c>
      <c r="J381" s="115">
        <v>0</v>
      </c>
      <c r="K381" s="118">
        <v>0</v>
      </c>
      <c r="L381" s="95">
        <f t="shared" si="20"/>
        <v>0</v>
      </c>
      <c r="M381" s="95">
        <f t="shared" si="21"/>
        <v>0</v>
      </c>
      <c r="N381" s="95">
        <f t="shared" si="22"/>
        <v>0</v>
      </c>
      <c r="O381" s="95">
        <f t="shared" si="23"/>
        <v>0</v>
      </c>
    </row>
    <row r="382" spans="1:15" ht="28.5" customHeight="1" x14ac:dyDescent="0.25">
      <c r="A382" s="88">
        <v>380</v>
      </c>
      <c r="B382" s="89" t="s">
        <v>917</v>
      </c>
      <c r="C382" s="103" t="s">
        <v>918</v>
      </c>
      <c r="D382" s="89" t="s">
        <v>913</v>
      </c>
      <c r="E382" s="91">
        <v>82</v>
      </c>
      <c r="F382" s="115">
        <v>40502</v>
      </c>
      <c r="G382" s="115">
        <v>15254</v>
      </c>
      <c r="H382" s="116">
        <v>0</v>
      </c>
      <c r="I382" s="117">
        <v>0.62337662337662336</v>
      </c>
      <c r="J382" s="115">
        <v>15254</v>
      </c>
      <c r="K382" s="118">
        <v>1250828</v>
      </c>
      <c r="L382" s="95">
        <f t="shared" si="20"/>
        <v>2065.6019999999999</v>
      </c>
      <c r="M382" s="95">
        <f t="shared" si="21"/>
        <v>42567.601999999999</v>
      </c>
      <c r="N382" s="95">
        <f t="shared" si="22"/>
        <v>26535.647999999997</v>
      </c>
      <c r="O382" s="95">
        <f t="shared" si="23"/>
        <v>16031.954000000002</v>
      </c>
    </row>
    <row r="383" spans="1:15" ht="28.5" customHeight="1" x14ac:dyDescent="0.25">
      <c r="A383" s="88">
        <v>381</v>
      </c>
      <c r="B383" s="89" t="s">
        <v>919</v>
      </c>
      <c r="C383" s="103" t="s">
        <v>920</v>
      </c>
      <c r="D383" s="89" t="s">
        <v>288</v>
      </c>
      <c r="E383" s="91">
        <v>0</v>
      </c>
      <c r="F383" s="115">
        <v>0</v>
      </c>
      <c r="G383" s="115">
        <v>0</v>
      </c>
      <c r="H383" s="116">
        <v>0</v>
      </c>
      <c r="I383" s="117">
        <v>0</v>
      </c>
      <c r="J383" s="115">
        <v>0</v>
      </c>
      <c r="K383" s="118">
        <v>0</v>
      </c>
      <c r="L383" s="95">
        <f t="shared" si="20"/>
        <v>0</v>
      </c>
      <c r="M383" s="95">
        <f t="shared" si="21"/>
        <v>0</v>
      </c>
      <c r="N383" s="95">
        <f t="shared" si="22"/>
        <v>0</v>
      </c>
      <c r="O383" s="95">
        <f t="shared" si="23"/>
        <v>0</v>
      </c>
    </row>
    <row r="384" spans="1:15" ht="28.5" customHeight="1" x14ac:dyDescent="0.25">
      <c r="A384" s="88">
        <v>382</v>
      </c>
      <c r="B384" s="89" t="s">
        <v>921</v>
      </c>
      <c r="C384" s="103" t="s">
        <v>920</v>
      </c>
      <c r="D384" s="89" t="s">
        <v>288</v>
      </c>
      <c r="E384" s="91">
        <v>0</v>
      </c>
      <c r="F384" s="115">
        <v>0</v>
      </c>
      <c r="G384" s="115">
        <v>0</v>
      </c>
      <c r="H384" s="116">
        <v>0</v>
      </c>
      <c r="I384" s="117">
        <v>0</v>
      </c>
      <c r="J384" s="115">
        <v>0</v>
      </c>
      <c r="K384" s="118">
        <v>0</v>
      </c>
      <c r="L384" s="95">
        <f t="shared" si="20"/>
        <v>0</v>
      </c>
      <c r="M384" s="95">
        <f t="shared" si="21"/>
        <v>0</v>
      </c>
      <c r="N384" s="95">
        <f t="shared" si="22"/>
        <v>0</v>
      </c>
      <c r="O384" s="95">
        <f t="shared" si="23"/>
        <v>0</v>
      </c>
    </row>
    <row r="385" spans="1:15" ht="28.5" customHeight="1" x14ac:dyDescent="0.25">
      <c r="A385" s="88">
        <v>383</v>
      </c>
      <c r="B385" s="89" t="s">
        <v>922</v>
      </c>
      <c r="C385" s="103" t="s">
        <v>923</v>
      </c>
      <c r="D385" s="89" t="s">
        <v>288</v>
      </c>
      <c r="E385" s="91">
        <v>0</v>
      </c>
      <c r="F385" s="115">
        <v>0</v>
      </c>
      <c r="G385" s="115">
        <v>0</v>
      </c>
      <c r="H385" s="116">
        <v>0</v>
      </c>
      <c r="I385" s="117">
        <v>0</v>
      </c>
      <c r="J385" s="115">
        <v>0</v>
      </c>
      <c r="K385" s="118">
        <v>0</v>
      </c>
      <c r="L385" s="95">
        <f t="shared" si="20"/>
        <v>0</v>
      </c>
      <c r="M385" s="95">
        <f t="shared" si="21"/>
        <v>0</v>
      </c>
      <c r="N385" s="95">
        <f t="shared" si="22"/>
        <v>0</v>
      </c>
      <c r="O385" s="95">
        <f t="shared" si="23"/>
        <v>0</v>
      </c>
    </row>
    <row r="386" spans="1:15" ht="28.5" customHeight="1" x14ac:dyDescent="0.25">
      <c r="A386" s="88">
        <v>384</v>
      </c>
      <c r="B386" s="89" t="s">
        <v>924</v>
      </c>
      <c r="C386" s="103" t="s">
        <v>923</v>
      </c>
      <c r="D386" s="89" t="s">
        <v>288</v>
      </c>
      <c r="E386" s="91">
        <v>0</v>
      </c>
      <c r="F386" s="115">
        <v>0</v>
      </c>
      <c r="G386" s="115">
        <v>0</v>
      </c>
      <c r="H386" s="116">
        <v>0</v>
      </c>
      <c r="I386" s="117">
        <v>0</v>
      </c>
      <c r="J386" s="115">
        <v>0</v>
      </c>
      <c r="K386" s="118">
        <v>0</v>
      </c>
      <c r="L386" s="95">
        <f t="shared" si="20"/>
        <v>0</v>
      </c>
      <c r="M386" s="95">
        <f t="shared" si="21"/>
        <v>0</v>
      </c>
      <c r="N386" s="95">
        <f t="shared" si="22"/>
        <v>0</v>
      </c>
      <c r="O386" s="95">
        <f t="shared" si="23"/>
        <v>0</v>
      </c>
    </row>
    <row r="387" spans="1:15" ht="28.5" customHeight="1" x14ac:dyDescent="0.25">
      <c r="A387" s="88">
        <v>385</v>
      </c>
      <c r="B387" s="89" t="s">
        <v>925</v>
      </c>
      <c r="C387" s="103" t="s">
        <v>926</v>
      </c>
      <c r="D387" s="89" t="s">
        <v>288</v>
      </c>
      <c r="E387" s="91">
        <v>0</v>
      </c>
      <c r="F387" s="115">
        <v>0</v>
      </c>
      <c r="G387" s="115">
        <v>0</v>
      </c>
      <c r="H387" s="116">
        <v>0</v>
      </c>
      <c r="I387" s="117">
        <v>0</v>
      </c>
      <c r="J387" s="115">
        <v>0</v>
      </c>
      <c r="K387" s="118">
        <v>0</v>
      </c>
      <c r="L387" s="95">
        <f t="shared" ref="L387:L418" si="24">F387*$P$1</f>
        <v>0</v>
      </c>
      <c r="M387" s="95">
        <f t="shared" ref="M387:M418" si="25">L387+F387</f>
        <v>0</v>
      </c>
      <c r="N387" s="95">
        <f t="shared" ref="N387:N418" si="26">M387*I387</f>
        <v>0</v>
      </c>
      <c r="O387" s="95">
        <f t="shared" ref="O387:O418" si="27">M387-N387</f>
        <v>0</v>
      </c>
    </row>
    <row r="388" spans="1:15" ht="28.5" customHeight="1" x14ac:dyDescent="0.25">
      <c r="A388" s="88">
        <v>386</v>
      </c>
      <c r="B388" s="89" t="s">
        <v>927</v>
      </c>
      <c r="C388" s="103" t="s">
        <v>928</v>
      </c>
      <c r="D388" s="89" t="s">
        <v>288</v>
      </c>
      <c r="E388" s="91">
        <v>0</v>
      </c>
      <c r="F388" s="115">
        <v>0</v>
      </c>
      <c r="G388" s="115">
        <v>0</v>
      </c>
      <c r="H388" s="116">
        <v>0</v>
      </c>
      <c r="I388" s="117">
        <v>0</v>
      </c>
      <c r="J388" s="115">
        <v>0</v>
      </c>
      <c r="K388" s="118">
        <v>0</v>
      </c>
      <c r="L388" s="95">
        <f t="shared" si="24"/>
        <v>0</v>
      </c>
      <c r="M388" s="95">
        <f t="shared" si="25"/>
        <v>0</v>
      </c>
      <c r="N388" s="95">
        <f t="shared" si="26"/>
        <v>0</v>
      </c>
      <c r="O388" s="95">
        <f t="shared" si="27"/>
        <v>0</v>
      </c>
    </row>
    <row r="389" spans="1:15" ht="28.5" customHeight="1" x14ac:dyDescent="0.25">
      <c r="A389" s="88">
        <v>387</v>
      </c>
      <c r="B389" s="89" t="s">
        <v>158</v>
      </c>
      <c r="C389" s="103" t="s">
        <v>929</v>
      </c>
      <c r="D389" s="89" t="s">
        <v>288</v>
      </c>
      <c r="E389" s="91">
        <v>61</v>
      </c>
      <c r="F389" s="115">
        <v>70063</v>
      </c>
      <c r="G389" s="115">
        <v>34243</v>
      </c>
      <c r="H389" s="116">
        <v>0</v>
      </c>
      <c r="I389" s="117">
        <v>0.51125415697301002</v>
      </c>
      <c r="J389" s="115">
        <v>34243</v>
      </c>
      <c r="K389" s="118">
        <v>2088823</v>
      </c>
      <c r="L389" s="95">
        <f t="shared" si="24"/>
        <v>3573.2129999999997</v>
      </c>
      <c r="M389" s="95">
        <f t="shared" si="25"/>
        <v>73636.213000000003</v>
      </c>
      <c r="N389" s="95">
        <f t="shared" si="26"/>
        <v>37646.82</v>
      </c>
      <c r="O389" s="95">
        <f t="shared" si="27"/>
        <v>35989.393000000004</v>
      </c>
    </row>
    <row r="390" spans="1:15" ht="28.5" customHeight="1" x14ac:dyDescent="0.25">
      <c r="A390" s="88">
        <v>388</v>
      </c>
      <c r="B390" s="89" t="s">
        <v>930</v>
      </c>
      <c r="C390" s="103" t="s">
        <v>931</v>
      </c>
      <c r="D390" s="89" t="s">
        <v>288</v>
      </c>
      <c r="E390" s="91">
        <v>0</v>
      </c>
      <c r="F390" s="115">
        <v>0</v>
      </c>
      <c r="G390" s="115">
        <v>0</v>
      </c>
      <c r="H390" s="116">
        <v>0</v>
      </c>
      <c r="I390" s="117">
        <v>0</v>
      </c>
      <c r="J390" s="115">
        <v>0</v>
      </c>
      <c r="K390" s="118">
        <v>0</v>
      </c>
      <c r="L390" s="95">
        <f t="shared" si="24"/>
        <v>0</v>
      </c>
      <c r="M390" s="95">
        <f t="shared" si="25"/>
        <v>0</v>
      </c>
      <c r="N390" s="95">
        <f t="shared" si="26"/>
        <v>0</v>
      </c>
      <c r="O390" s="95">
        <f t="shared" si="27"/>
        <v>0</v>
      </c>
    </row>
    <row r="391" spans="1:15" ht="28.5" customHeight="1" x14ac:dyDescent="0.25">
      <c r="A391" s="88">
        <v>389</v>
      </c>
      <c r="B391" s="89" t="s">
        <v>932</v>
      </c>
      <c r="C391" s="103" t="s">
        <v>933</v>
      </c>
      <c r="D391" s="89" t="s">
        <v>288</v>
      </c>
      <c r="E391" s="91">
        <v>0</v>
      </c>
      <c r="F391" s="115">
        <v>0</v>
      </c>
      <c r="G391" s="115">
        <v>0</v>
      </c>
      <c r="H391" s="116">
        <v>0</v>
      </c>
      <c r="I391" s="117">
        <v>0</v>
      </c>
      <c r="J391" s="115">
        <v>0</v>
      </c>
      <c r="K391" s="118">
        <v>0</v>
      </c>
      <c r="L391" s="95">
        <f t="shared" si="24"/>
        <v>0</v>
      </c>
      <c r="M391" s="95">
        <f t="shared" si="25"/>
        <v>0</v>
      </c>
      <c r="N391" s="95">
        <f t="shared" si="26"/>
        <v>0</v>
      </c>
      <c r="O391" s="95">
        <f t="shared" si="27"/>
        <v>0</v>
      </c>
    </row>
    <row r="392" spans="1:15" ht="28.5" customHeight="1" x14ac:dyDescent="0.25">
      <c r="A392" s="88">
        <v>390</v>
      </c>
      <c r="B392" s="89" t="s">
        <v>159</v>
      </c>
      <c r="C392" s="103" t="s">
        <v>934</v>
      </c>
      <c r="D392" s="89" t="s">
        <v>288</v>
      </c>
      <c r="E392" s="91">
        <v>75</v>
      </c>
      <c r="F392" s="115">
        <v>141494</v>
      </c>
      <c r="G392" s="115">
        <v>44647</v>
      </c>
      <c r="H392" s="116">
        <v>0</v>
      </c>
      <c r="I392" s="117">
        <v>0.68446011845025234</v>
      </c>
      <c r="J392" s="115">
        <v>44647</v>
      </c>
      <c r="K392" s="118">
        <v>3348525</v>
      </c>
      <c r="L392" s="95">
        <f t="shared" si="24"/>
        <v>7216.1939999999995</v>
      </c>
      <c r="M392" s="95">
        <f t="shared" si="25"/>
        <v>148710.19399999999</v>
      </c>
      <c r="N392" s="95">
        <f t="shared" si="26"/>
        <v>101786.197</v>
      </c>
      <c r="O392" s="95">
        <f t="shared" si="27"/>
        <v>46923.996999999988</v>
      </c>
    </row>
    <row r="393" spans="1:15" ht="28.5" customHeight="1" x14ac:dyDescent="0.25">
      <c r="A393" s="96">
        <v>391</v>
      </c>
      <c r="B393" s="97" t="s">
        <v>160</v>
      </c>
      <c r="C393" s="123" t="s">
        <v>935</v>
      </c>
      <c r="D393" s="97" t="s">
        <v>288</v>
      </c>
      <c r="E393" s="99">
        <v>20</v>
      </c>
      <c r="F393" s="119">
        <v>25669</v>
      </c>
      <c r="G393" s="119">
        <v>7048</v>
      </c>
      <c r="H393" s="120">
        <v>1</v>
      </c>
      <c r="I393" s="117">
        <v>1</v>
      </c>
      <c r="J393" s="119">
        <v>0</v>
      </c>
      <c r="K393" s="121">
        <v>0</v>
      </c>
      <c r="L393" s="95">
        <f t="shared" si="24"/>
        <v>1309.1189999999999</v>
      </c>
      <c r="M393" s="95">
        <f t="shared" si="25"/>
        <v>26978.118999999999</v>
      </c>
      <c r="N393" s="95">
        <f t="shared" si="26"/>
        <v>26978.118999999999</v>
      </c>
      <c r="O393" s="95">
        <f t="shared" si="27"/>
        <v>0</v>
      </c>
    </row>
    <row r="394" spans="1:15" ht="28.5" customHeight="1" x14ac:dyDescent="0.25">
      <c r="A394" s="88">
        <v>392</v>
      </c>
      <c r="B394" s="89" t="s">
        <v>936</v>
      </c>
      <c r="C394" s="103" t="s">
        <v>935</v>
      </c>
      <c r="D394" s="89" t="s">
        <v>288</v>
      </c>
      <c r="E394" s="91">
        <v>0</v>
      </c>
      <c r="F394" s="115">
        <v>0</v>
      </c>
      <c r="G394" s="115">
        <v>0</v>
      </c>
      <c r="H394" s="116">
        <v>0</v>
      </c>
      <c r="I394" s="117">
        <v>0</v>
      </c>
      <c r="J394" s="115">
        <v>0</v>
      </c>
      <c r="K394" s="118">
        <v>0</v>
      </c>
      <c r="L394" s="95">
        <f t="shared" si="24"/>
        <v>0</v>
      </c>
      <c r="M394" s="95">
        <f t="shared" si="25"/>
        <v>0</v>
      </c>
      <c r="N394" s="95">
        <f t="shared" si="26"/>
        <v>0</v>
      </c>
      <c r="O394" s="95">
        <f t="shared" si="27"/>
        <v>0</v>
      </c>
    </row>
    <row r="395" spans="1:15" ht="28.5" customHeight="1" x14ac:dyDescent="0.25">
      <c r="A395" s="96">
        <v>393</v>
      </c>
      <c r="B395" s="97" t="s">
        <v>937</v>
      </c>
      <c r="C395" s="123" t="s">
        <v>938</v>
      </c>
      <c r="D395" s="97" t="s">
        <v>288</v>
      </c>
      <c r="E395" s="99">
        <v>0</v>
      </c>
      <c r="F395" s="119">
        <v>0</v>
      </c>
      <c r="G395" s="119">
        <v>0</v>
      </c>
      <c r="H395" s="120">
        <v>0</v>
      </c>
      <c r="I395" s="117">
        <v>0</v>
      </c>
      <c r="J395" s="119">
        <v>0</v>
      </c>
      <c r="K395" s="121">
        <v>0</v>
      </c>
      <c r="L395" s="95">
        <f t="shared" si="24"/>
        <v>0</v>
      </c>
      <c r="M395" s="95">
        <f t="shared" si="25"/>
        <v>0</v>
      </c>
      <c r="N395" s="95">
        <f t="shared" si="26"/>
        <v>0</v>
      </c>
      <c r="O395" s="95">
        <f t="shared" si="27"/>
        <v>0</v>
      </c>
    </row>
    <row r="396" spans="1:15" ht="28.5" customHeight="1" x14ac:dyDescent="0.25">
      <c r="A396" s="88">
        <v>394</v>
      </c>
      <c r="B396" s="89" t="s">
        <v>939</v>
      </c>
      <c r="C396" s="103" t="s">
        <v>940</v>
      </c>
      <c r="D396" s="89" t="s">
        <v>288</v>
      </c>
      <c r="E396" s="91">
        <v>0</v>
      </c>
      <c r="F396" s="115">
        <v>0</v>
      </c>
      <c r="G396" s="115">
        <v>0</v>
      </c>
      <c r="H396" s="116">
        <v>0</v>
      </c>
      <c r="I396" s="117">
        <v>0</v>
      </c>
      <c r="J396" s="115">
        <v>0</v>
      </c>
      <c r="K396" s="118">
        <v>0</v>
      </c>
      <c r="L396" s="95">
        <f t="shared" si="24"/>
        <v>0</v>
      </c>
      <c r="M396" s="95">
        <f t="shared" si="25"/>
        <v>0</v>
      </c>
      <c r="N396" s="95">
        <f t="shared" si="26"/>
        <v>0</v>
      </c>
      <c r="O396" s="95">
        <f t="shared" si="27"/>
        <v>0</v>
      </c>
    </row>
    <row r="397" spans="1:15" ht="28.5" customHeight="1" x14ac:dyDescent="0.25">
      <c r="A397" s="88">
        <v>395</v>
      </c>
      <c r="B397" s="89" t="s">
        <v>941</v>
      </c>
      <c r="C397" s="103" t="s">
        <v>942</v>
      </c>
      <c r="D397" s="89" t="s">
        <v>288</v>
      </c>
      <c r="E397" s="91">
        <v>0</v>
      </c>
      <c r="F397" s="115">
        <v>0</v>
      </c>
      <c r="G397" s="115">
        <v>0</v>
      </c>
      <c r="H397" s="116">
        <v>0</v>
      </c>
      <c r="I397" s="117">
        <v>0</v>
      </c>
      <c r="J397" s="115">
        <v>0</v>
      </c>
      <c r="K397" s="118">
        <v>0</v>
      </c>
      <c r="L397" s="95">
        <f t="shared" si="24"/>
        <v>0</v>
      </c>
      <c r="M397" s="95">
        <f t="shared" si="25"/>
        <v>0</v>
      </c>
      <c r="N397" s="95">
        <f t="shared" si="26"/>
        <v>0</v>
      </c>
      <c r="O397" s="95">
        <f t="shared" si="27"/>
        <v>0</v>
      </c>
    </row>
    <row r="398" spans="1:15" ht="28.5" customHeight="1" x14ac:dyDescent="0.25">
      <c r="A398" s="88">
        <v>396</v>
      </c>
      <c r="B398" s="89" t="s">
        <v>943</v>
      </c>
      <c r="C398" s="103" t="s">
        <v>942</v>
      </c>
      <c r="D398" s="89" t="s">
        <v>288</v>
      </c>
      <c r="E398" s="91">
        <v>0</v>
      </c>
      <c r="F398" s="115">
        <v>0</v>
      </c>
      <c r="G398" s="115">
        <v>0</v>
      </c>
      <c r="H398" s="116">
        <v>0</v>
      </c>
      <c r="I398" s="117">
        <v>0</v>
      </c>
      <c r="J398" s="115">
        <v>0</v>
      </c>
      <c r="K398" s="118">
        <v>0</v>
      </c>
      <c r="L398" s="95">
        <f t="shared" si="24"/>
        <v>0</v>
      </c>
      <c r="M398" s="95">
        <f t="shared" si="25"/>
        <v>0</v>
      </c>
      <c r="N398" s="95">
        <f t="shared" si="26"/>
        <v>0</v>
      </c>
      <c r="O398" s="95">
        <f t="shared" si="27"/>
        <v>0</v>
      </c>
    </row>
    <row r="399" spans="1:15" ht="28.5" customHeight="1" x14ac:dyDescent="0.25">
      <c r="A399" s="88">
        <v>397</v>
      </c>
      <c r="B399" s="89" t="s">
        <v>944</v>
      </c>
      <c r="C399" s="103" t="s">
        <v>945</v>
      </c>
      <c r="D399" s="89" t="s">
        <v>288</v>
      </c>
      <c r="E399" s="91">
        <v>0</v>
      </c>
      <c r="F399" s="115">
        <v>0</v>
      </c>
      <c r="G399" s="115">
        <v>0</v>
      </c>
      <c r="H399" s="116">
        <v>0</v>
      </c>
      <c r="I399" s="117">
        <v>0</v>
      </c>
      <c r="J399" s="115">
        <v>0</v>
      </c>
      <c r="K399" s="118">
        <v>0</v>
      </c>
      <c r="L399" s="95">
        <f t="shared" si="24"/>
        <v>0</v>
      </c>
      <c r="M399" s="95">
        <f t="shared" si="25"/>
        <v>0</v>
      </c>
      <c r="N399" s="95">
        <f t="shared" si="26"/>
        <v>0</v>
      </c>
      <c r="O399" s="95">
        <f t="shared" si="27"/>
        <v>0</v>
      </c>
    </row>
    <row r="400" spans="1:15" ht="28.5" customHeight="1" x14ac:dyDescent="0.25">
      <c r="A400" s="88">
        <v>398</v>
      </c>
      <c r="B400" s="89" t="s">
        <v>189</v>
      </c>
      <c r="C400" s="103" t="s">
        <v>945</v>
      </c>
      <c r="D400" s="89" t="s">
        <v>288</v>
      </c>
      <c r="E400" s="91">
        <v>23</v>
      </c>
      <c r="F400" s="115">
        <v>62068</v>
      </c>
      <c r="G400" s="115">
        <v>5293</v>
      </c>
      <c r="H400" s="116">
        <v>0</v>
      </c>
      <c r="I400" s="117">
        <v>0.91472256235096994</v>
      </c>
      <c r="J400" s="115">
        <v>5293</v>
      </c>
      <c r="K400" s="118">
        <v>121739</v>
      </c>
      <c r="L400" s="95">
        <f t="shared" si="24"/>
        <v>3165.4679999999998</v>
      </c>
      <c r="M400" s="95">
        <f t="shared" si="25"/>
        <v>65233.468000000001</v>
      </c>
      <c r="N400" s="95">
        <f t="shared" si="26"/>
        <v>59670.525000000001</v>
      </c>
      <c r="O400" s="95">
        <f t="shared" si="27"/>
        <v>5562.9429999999993</v>
      </c>
    </row>
    <row r="401" spans="1:15" ht="28.5" customHeight="1" x14ac:dyDescent="0.25">
      <c r="A401" s="88">
        <v>399</v>
      </c>
      <c r="B401" s="89" t="s">
        <v>946</v>
      </c>
      <c r="C401" s="103" t="s">
        <v>947</v>
      </c>
      <c r="D401" s="89" t="s">
        <v>288</v>
      </c>
      <c r="E401" s="91">
        <v>0</v>
      </c>
      <c r="F401" s="115">
        <v>0</v>
      </c>
      <c r="G401" s="115">
        <v>0</v>
      </c>
      <c r="H401" s="116">
        <v>0</v>
      </c>
      <c r="I401" s="117">
        <v>0</v>
      </c>
      <c r="J401" s="115">
        <v>0</v>
      </c>
      <c r="K401" s="118">
        <v>0</v>
      </c>
      <c r="L401" s="95">
        <f t="shared" si="24"/>
        <v>0</v>
      </c>
      <c r="M401" s="95">
        <f t="shared" si="25"/>
        <v>0</v>
      </c>
      <c r="N401" s="95">
        <f t="shared" si="26"/>
        <v>0</v>
      </c>
      <c r="O401" s="95">
        <f t="shared" si="27"/>
        <v>0</v>
      </c>
    </row>
    <row r="402" spans="1:15" ht="28.5" customHeight="1" x14ac:dyDescent="0.25">
      <c r="A402" s="88">
        <v>400</v>
      </c>
      <c r="B402" s="89" t="s">
        <v>161</v>
      </c>
      <c r="C402" s="103" t="s">
        <v>948</v>
      </c>
      <c r="D402" s="89" t="s">
        <v>288</v>
      </c>
      <c r="E402" s="91">
        <v>19</v>
      </c>
      <c r="F402" s="115">
        <v>141494</v>
      </c>
      <c r="G402" s="115">
        <v>41484</v>
      </c>
      <c r="H402" s="116">
        <v>0</v>
      </c>
      <c r="I402" s="117">
        <v>0.70681442322642662</v>
      </c>
      <c r="J402" s="115">
        <v>41484</v>
      </c>
      <c r="K402" s="118">
        <v>788196</v>
      </c>
      <c r="L402" s="95">
        <f t="shared" si="24"/>
        <v>7216.1939999999995</v>
      </c>
      <c r="M402" s="95">
        <f t="shared" si="25"/>
        <v>148710.19399999999</v>
      </c>
      <c r="N402" s="95">
        <f t="shared" si="26"/>
        <v>105110.51</v>
      </c>
      <c r="O402" s="95">
        <f t="shared" si="27"/>
        <v>43599.683999999994</v>
      </c>
    </row>
    <row r="403" spans="1:15" ht="28.5" customHeight="1" x14ac:dyDescent="0.25">
      <c r="A403" s="88">
        <v>401</v>
      </c>
      <c r="B403" s="89" t="s">
        <v>162</v>
      </c>
      <c r="C403" s="103" t="s">
        <v>949</v>
      </c>
      <c r="D403" s="89" t="s">
        <v>950</v>
      </c>
      <c r="E403" s="91">
        <v>20</v>
      </c>
      <c r="F403" s="115">
        <v>162008</v>
      </c>
      <c r="G403" s="115">
        <v>78900</v>
      </c>
      <c r="H403" s="116">
        <v>0</v>
      </c>
      <c r="I403" s="117">
        <v>0.51298701298701299</v>
      </c>
      <c r="J403" s="115">
        <v>78900</v>
      </c>
      <c r="K403" s="118">
        <v>1578000</v>
      </c>
      <c r="L403" s="95">
        <f t="shared" si="24"/>
        <v>8262.4079999999994</v>
      </c>
      <c r="M403" s="95">
        <f t="shared" si="25"/>
        <v>170270.408</v>
      </c>
      <c r="N403" s="95">
        <f t="shared" si="26"/>
        <v>87346.508000000002</v>
      </c>
      <c r="O403" s="95">
        <f t="shared" si="27"/>
        <v>82923.899999999994</v>
      </c>
    </row>
    <row r="404" spans="1:15" ht="28.5" customHeight="1" x14ac:dyDescent="0.25">
      <c r="A404" s="88">
        <v>402</v>
      </c>
      <c r="B404" s="89" t="s">
        <v>951</v>
      </c>
      <c r="C404" s="103" t="s">
        <v>952</v>
      </c>
      <c r="D404" s="89" t="s">
        <v>288</v>
      </c>
      <c r="E404" s="91">
        <v>0</v>
      </c>
      <c r="F404" s="115">
        <v>0</v>
      </c>
      <c r="G404" s="115">
        <v>0</v>
      </c>
      <c r="H404" s="116">
        <v>0</v>
      </c>
      <c r="I404" s="117">
        <v>0</v>
      </c>
      <c r="J404" s="115">
        <v>0</v>
      </c>
      <c r="K404" s="118">
        <v>0</v>
      </c>
      <c r="L404" s="95">
        <f t="shared" si="24"/>
        <v>0</v>
      </c>
      <c r="M404" s="95">
        <f t="shared" si="25"/>
        <v>0</v>
      </c>
      <c r="N404" s="95">
        <f t="shared" si="26"/>
        <v>0</v>
      </c>
      <c r="O404" s="95">
        <f t="shared" si="27"/>
        <v>0</v>
      </c>
    </row>
    <row r="405" spans="1:15" ht="28.5" customHeight="1" x14ac:dyDescent="0.25">
      <c r="A405" s="88">
        <v>403</v>
      </c>
      <c r="B405" s="89" t="s">
        <v>163</v>
      </c>
      <c r="C405" s="103" t="s">
        <v>953</v>
      </c>
      <c r="D405" s="89" t="s">
        <v>288</v>
      </c>
      <c r="E405" s="91">
        <v>3</v>
      </c>
      <c r="F405" s="115">
        <v>177788</v>
      </c>
      <c r="G405" s="115">
        <v>98152</v>
      </c>
      <c r="H405" s="116">
        <v>0</v>
      </c>
      <c r="I405" s="117">
        <v>0.44792674421220779</v>
      </c>
      <c r="J405" s="115">
        <v>98152</v>
      </c>
      <c r="K405" s="118">
        <v>294456</v>
      </c>
      <c r="L405" s="95">
        <f t="shared" si="24"/>
        <v>9067.1880000000001</v>
      </c>
      <c r="M405" s="95">
        <f t="shared" si="25"/>
        <v>186855.18799999999</v>
      </c>
      <c r="N405" s="95">
        <f t="shared" si="26"/>
        <v>83697.436000000002</v>
      </c>
      <c r="O405" s="95">
        <f t="shared" si="27"/>
        <v>103157.75199999999</v>
      </c>
    </row>
    <row r="406" spans="1:15" ht="28.5" customHeight="1" x14ac:dyDescent="0.25">
      <c r="A406" s="88">
        <v>404</v>
      </c>
      <c r="B406" s="89" t="s">
        <v>954</v>
      </c>
      <c r="C406" s="103" t="s">
        <v>955</v>
      </c>
      <c r="D406" s="89" t="s">
        <v>288</v>
      </c>
      <c r="E406" s="91">
        <v>0</v>
      </c>
      <c r="F406" s="115">
        <v>0</v>
      </c>
      <c r="G406" s="115">
        <v>0</v>
      </c>
      <c r="H406" s="116">
        <v>0</v>
      </c>
      <c r="I406" s="117">
        <v>0</v>
      </c>
      <c r="J406" s="115">
        <v>0</v>
      </c>
      <c r="K406" s="118">
        <v>0</v>
      </c>
      <c r="L406" s="95">
        <f t="shared" si="24"/>
        <v>0</v>
      </c>
      <c r="M406" s="95">
        <f t="shared" si="25"/>
        <v>0</v>
      </c>
      <c r="N406" s="95">
        <f t="shared" si="26"/>
        <v>0</v>
      </c>
      <c r="O406" s="95">
        <f t="shared" si="27"/>
        <v>0</v>
      </c>
    </row>
    <row r="407" spans="1:15" ht="28.5" customHeight="1" x14ac:dyDescent="0.25">
      <c r="A407" s="88">
        <v>405</v>
      </c>
      <c r="B407" s="89" t="s">
        <v>956</v>
      </c>
      <c r="C407" s="103" t="s">
        <v>957</v>
      </c>
      <c r="D407" s="89" t="s">
        <v>288</v>
      </c>
      <c r="E407" s="91">
        <v>0</v>
      </c>
      <c r="F407" s="115">
        <v>0</v>
      </c>
      <c r="G407" s="115">
        <v>0</v>
      </c>
      <c r="H407" s="116">
        <v>0</v>
      </c>
      <c r="I407" s="117">
        <v>0</v>
      </c>
      <c r="J407" s="115">
        <v>0</v>
      </c>
      <c r="K407" s="118">
        <v>0</v>
      </c>
      <c r="L407" s="95">
        <f t="shared" si="24"/>
        <v>0</v>
      </c>
      <c r="M407" s="95">
        <f t="shared" si="25"/>
        <v>0</v>
      </c>
      <c r="N407" s="95">
        <f t="shared" si="26"/>
        <v>0</v>
      </c>
      <c r="O407" s="95">
        <f t="shared" si="27"/>
        <v>0</v>
      </c>
    </row>
    <row r="408" spans="1:15" ht="28.5" customHeight="1" x14ac:dyDescent="0.25">
      <c r="A408" s="88">
        <v>406</v>
      </c>
      <c r="B408" s="89" t="s">
        <v>164</v>
      </c>
      <c r="C408" s="103" t="s">
        <v>958</v>
      </c>
      <c r="D408" s="89" t="s">
        <v>288</v>
      </c>
      <c r="E408" s="91">
        <v>13</v>
      </c>
      <c r="F408" s="115">
        <v>155170</v>
      </c>
      <c r="G408" s="115">
        <v>52600</v>
      </c>
      <c r="H408" s="116">
        <v>0</v>
      </c>
      <c r="I408" s="117">
        <v>0.66101694915254239</v>
      </c>
      <c r="J408" s="115">
        <v>52600</v>
      </c>
      <c r="K408" s="118">
        <v>683800</v>
      </c>
      <c r="L408" s="95">
        <f t="shared" si="24"/>
        <v>7913.6699999999992</v>
      </c>
      <c r="M408" s="95">
        <f t="shared" si="25"/>
        <v>163083.67000000001</v>
      </c>
      <c r="N408" s="95">
        <f t="shared" si="26"/>
        <v>107801.07</v>
      </c>
      <c r="O408" s="95">
        <f t="shared" si="27"/>
        <v>55282.600000000006</v>
      </c>
    </row>
    <row r="409" spans="1:15" ht="28.5" customHeight="1" x14ac:dyDescent="0.25">
      <c r="A409" s="88">
        <v>407</v>
      </c>
      <c r="B409" s="89" t="s">
        <v>165</v>
      </c>
      <c r="C409" s="103" t="s">
        <v>959</v>
      </c>
      <c r="D409" s="89" t="s">
        <v>288</v>
      </c>
      <c r="E409" s="91">
        <v>1</v>
      </c>
      <c r="F409" s="115">
        <v>128344</v>
      </c>
      <c r="G409" s="115">
        <v>25292</v>
      </c>
      <c r="H409" s="116">
        <v>0</v>
      </c>
      <c r="I409" s="117">
        <v>0.80293585987658167</v>
      </c>
      <c r="J409" s="115">
        <v>25292</v>
      </c>
      <c r="K409" s="118">
        <v>25292</v>
      </c>
      <c r="L409" s="95">
        <f t="shared" si="24"/>
        <v>6545.5439999999999</v>
      </c>
      <c r="M409" s="95">
        <f t="shared" si="25"/>
        <v>134889.54399999999</v>
      </c>
      <c r="N409" s="95">
        <f t="shared" si="26"/>
        <v>108307.65199999999</v>
      </c>
      <c r="O409" s="95">
        <f t="shared" si="27"/>
        <v>26581.892000000007</v>
      </c>
    </row>
    <row r="410" spans="1:15" ht="28.5" customHeight="1" x14ac:dyDescent="0.25">
      <c r="A410" s="88">
        <v>408</v>
      </c>
      <c r="B410" s="89" t="s">
        <v>960</v>
      </c>
      <c r="C410" s="103" t="s">
        <v>961</v>
      </c>
      <c r="D410" s="89" t="s">
        <v>288</v>
      </c>
      <c r="E410" s="91">
        <v>0</v>
      </c>
      <c r="F410" s="115">
        <v>0</v>
      </c>
      <c r="G410" s="115">
        <v>0</v>
      </c>
      <c r="H410" s="116">
        <v>0</v>
      </c>
      <c r="I410" s="117">
        <v>0</v>
      </c>
      <c r="J410" s="115">
        <v>0</v>
      </c>
      <c r="K410" s="118">
        <v>0</v>
      </c>
      <c r="L410" s="95">
        <f t="shared" si="24"/>
        <v>0</v>
      </c>
      <c r="M410" s="95">
        <f t="shared" si="25"/>
        <v>0</v>
      </c>
      <c r="N410" s="95">
        <f t="shared" si="26"/>
        <v>0</v>
      </c>
      <c r="O410" s="95">
        <f t="shared" si="27"/>
        <v>0</v>
      </c>
    </row>
    <row r="411" spans="1:15" ht="28.5" customHeight="1" x14ac:dyDescent="0.25">
      <c r="A411" s="88">
        <v>409</v>
      </c>
      <c r="B411" s="89" t="s">
        <v>962</v>
      </c>
      <c r="C411" s="103" t="s">
        <v>961</v>
      </c>
      <c r="D411" s="89" t="s">
        <v>288</v>
      </c>
      <c r="E411" s="91">
        <v>0</v>
      </c>
      <c r="F411" s="115">
        <v>0</v>
      </c>
      <c r="G411" s="115">
        <v>0</v>
      </c>
      <c r="H411" s="116">
        <v>0</v>
      </c>
      <c r="I411" s="117">
        <v>0</v>
      </c>
      <c r="J411" s="115">
        <v>0</v>
      </c>
      <c r="K411" s="118">
        <v>0</v>
      </c>
      <c r="L411" s="95">
        <f t="shared" si="24"/>
        <v>0</v>
      </c>
      <c r="M411" s="95">
        <f t="shared" si="25"/>
        <v>0</v>
      </c>
      <c r="N411" s="95">
        <f t="shared" si="26"/>
        <v>0</v>
      </c>
      <c r="O411" s="95">
        <f t="shared" si="27"/>
        <v>0</v>
      </c>
    </row>
    <row r="412" spans="1:15" ht="28.5" customHeight="1" x14ac:dyDescent="0.25">
      <c r="A412" s="88">
        <v>410</v>
      </c>
      <c r="B412" s="89" t="s">
        <v>963</v>
      </c>
      <c r="C412" s="103" t="s">
        <v>964</v>
      </c>
      <c r="D412" s="89" t="s">
        <v>288</v>
      </c>
      <c r="E412" s="91">
        <v>0</v>
      </c>
      <c r="F412" s="115">
        <v>0</v>
      </c>
      <c r="G412" s="115">
        <v>0</v>
      </c>
      <c r="H412" s="116">
        <v>0</v>
      </c>
      <c r="I412" s="117">
        <v>0</v>
      </c>
      <c r="J412" s="115">
        <v>0</v>
      </c>
      <c r="K412" s="118">
        <v>0</v>
      </c>
      <c r="L412" s="95">
        <f t="shared" si="24"/>
        <v>0</v>
      </c>
      <c r="M412" s="95">
        <f t="shared" si="25"/>
        <v>0</v>
      </c>
      <c r="N412" s="95">
        <f t="shared" si="26"/>
        <v>0</v>
      </c>
      <c r="O412" s="95">
        <f t="shared" si="27"/>
        <v>0</v>
      </c>
    </row>
    <row r="413" spans="1:15" ht="28.5" customHeight="1" x14ac:dyDescent="0.25">
      <c r="A413" s="88">
        <v>411</v>
      </c>
      <c r="B413" s="89" t="s">
        <v>965</v>
      </c>
      <c r="C413" s="103" t="s">
        <v>964</v>
      </c>
      <c r="D413" s="89" t="s">
        <v>288</v>
      </c>
      <c r="E413" s="91">
        <v>0</v>
      </c>
      <c r="F413" s="115">
        <v>0</v>
      </c>
      <c r="G413" s="115">
        <v>0</v>
      </c>
      <c r="H413" s="116">
        <v>0</v>
      </c>
      <c r="I413" s="117">
        <v>0</v>
      </c>
      <c r="J413" s="115">
        <v>0</v>
      </c>
      <c r="K413" s="118">
        <v>0</v>
      </c>
      <c r="L413" s="95">
        <f t="shared" si="24"/>
        <v>0</v>
      </c>
      <c r="M413" s="95">
        <f t="shared" si="25"/>
        <v>0</v>
      </c>
      <c r="N413" s="95">
        <f t="shared" si="26"/>
        <v>0</v>
      </c>
      <c r="O413" s="95">
        <f t="shared" si="27"/>
        <v>0</v>
      </c>
    </row>
    <row r="414" spans="1:15" ht="28.5" customHeight="1" x14ac:dyDescent="0.25">
      <c r="A414" s="88">
        <v>412</v>
      </c>
      <c r="B414" s="89" t="s">
        <v>966</v>
      </c>
      <c r="C414" s="103" t="s">
        <v>967</v>
      </c>
      <c r="D414" s="89" t="s">
        <v>288</v>
      </c>
      <c r="E414" s="91">
        <v>0</v>
      </c>
      <c r="F414" s="115">
        <v>0</v>
      </c>
      <c r="G414" s="115">
        <v>0</v>
      </c>
      <c r="H414" s="116">
        <v>0</v>
      </c>
      <c r="I414" s="117">
        <v>0</v>
      </c>
      <c r="J414" s="115">
        <v>0</v>
      </c>
      <c r="K414" s="118">
        <v>0</v>
      </c>
      <c r="L414" s="95">
        <f t="shared" si="24"/>
        <v>0</v>
      </c>
      <c r="M414" s="95">
        <f t="shared" si="25"/>
        <v>0</v>
      </c>
      <c r="N414" s="95">
        <f t="shared" si="26"/>
        <v>0</v>
      </c>
      <c r="O414" s="95">
        <f t="shared" si="27"/>
        <v>0</v>
      </c>
    </row>
    <row r="415" spans="1:15" ht="28.5" customHeight="1" x14ac:dyDescent="0.25">
      <c r="A415" s="88">
        <v>413</v>
      </c>
      <c r="B415" s="89" t="s">
        <v>968</v>
      </c>
      <c r="C415" s="103" t="s">
        <v>967</v>
      </c>
      <c r="D415" s="89" t="s">
        <v>288</v>
      </c>
      <c r="E415" s="91">
        <v>0</v>
      </c>
      <c r="F415" s="115">
        <v>0</v>
      </c>
      <c r="G415" s="115">
        <v>0</v>
      </c>
      <c r="H415" s="116">
        <v>0</v>
      </c>
      <c r="I415" s="117">
        <v>0</v>
      </c>
      <c r="J415" s="115">
        <v>0</v>
      </c>
      <c r="K415" s="118">
        <v>0</v>
      </c>
      <c r="L415" s="95">
        <f t="shared" si="24"/>
        <v>0</v>
      </c>
      <c r="M415" s="95">
        <f t="shared" si="25"/>
        <v>0</v>
      </c>
      <c r="N415" s="95">
        <f t="shared" si="26"/>
        <v>0</v>
      </c>
      <c r="O415" s="95">
        <f t="shared" si="27"/>
        <v>0</v>
      </c>
    </row>
    <row r="416" spans="1:15" ht="28.5" customHeight="1" x14ac:dyDescent="0.25">
      <c r="A416" s="88">
        <v>414</v>
      </c>
      <c r="B416" s="89" t="s">
        <v>166</v>
      </c>
      <c r="C416" s="103" t="s">
        <v>969</v>
      </c>
      <c r="D416" s="89" t="s">
        <v>288</v>
      </c>
      <c r="E416" s="91">
        <v>1</v>
      </c>
      <c r="F416" s="115">
        <v>195672</v>
      </c>
      <c r="G416" s="115">
        <v>45871</v>
      </c>
      <c r="H416" s="116">
        <v>0</v>
      </c>
      <c r="I416" s="117">
        <v>0.76557197759515927</v>
      </c>
      <c r="J416" s="115">
        <v>45871</v>
      </c>
      <c r="K416" s="118">
        <v>45871</v>
      </c>
      <c r="L416" s="95">
        <f t="shared" si="24"/>
        <v>9979.271999999999</v>
      </c>
      <c r="M416" s="95">
        <f t="shared" si="25"/>
        <v>205651.272</v>
      </c>
      <c r="N416" s="95">
        <f t="shared" si="26"/>
        <v>157440.851</v>
      </c>
      <c r="O416" s="95">
        <f t="shared" si="27"/>
        <v>48210.421000000002</v>
      </c>
    </row>
    <row r="417" spans="1:15" ht="28.5" customHeight="1" x14ac:dyDescent="0.25">
      <c r="A417" s="88">
        <v>415</v>
      </c>
      <c r="B417" s="89" t="s">
        <v>970</v>
      </c>
      <c r="C417" s="103" t="s">
        <v>971</v>
      </c>
      <c r="D417" s="89" t="s">
        <v>288</v>
      </c>
      <c r="E417" s="91">
        <v>0</v>
      </c>
      <c r="F417" s="115">
        <v>0</v>
      </c>
      <c r="G417" s="115">
        <v>0</v>
      </c>
      <c r="H417" s="116">
        <v>0</v>
      </c>
      <c r="I417" s="117">
        <v>0</v>
      </c>
      <c r="J417" s="115">
        <v>0</v>
      </c>
      <c r="K417" s="118">
        <v>0</v>
      </c>
      <c r="L417" s="95">
        <f t="shared" si="24"/>
        <v>0</v>
      </c>
      <c r="M417" s="95">
        <f t="shared" si="25"/>
        <v>0</v>
      </c>
      <c r="N417" s="95">
        <f t="shared" si="26"/>
        <v>0</v>
      </c>
      <c r="O417" s="95">
        <f t="shared" si="27"/>
        <v>0</v>
      </c>
    </row>
    <row r="418" spans="1:15" ht="28.5" customHeight="1" x14ac:dyDescent="0.25">
      <c r="A418" s="88">
        <v>416</v>
      </c>
      <c r="B418" s="89" t="s">
        <v>167</v>
      </c>
      <c r="C418" s="103" t="s">
        <v>972</v>
      </c>
      <c r="D418" s="89" t="s">
        <v>288</v>
      </c>
      <c r="E418" s="91">
        <v>1</v>
      </c>
      <c r="F418" s="115">
        <v>181996</v>
      </c>
      <c r="G418" s="115">
        <v>64698</v>
      </c>
      <c r="H418" s="116">
        <v>0</v>
      </c>
      <c r="I418" s="117">
        <v>0.6445086705202312</v>
      </c>
      <c r="J418" s="115">
        <v>64698</v>
      </c>
      <c r="K418" s="118">
        <v>64698</v>
      </c>
      <c r="L418" s="95">
        <f t="shared" si="24"/>
        <v>9281.7960000000003</v>
      </c>
      <c r="M418" s="95">
        <f t="shared" si="25"/>
        <v>191277.796</v>
      </c>
      <c r="N418" s="95">
        <f t="shared" si="26"/>
        <v>123280.198</v>
      </c>
      <c r="O418" s="95">
        <f t="shared" si="27"/>
        <v>67997.597999999998</v>
      </c>
    </row>
  </sheetData>
  <conditionalFormatting sqref="F2:H418 J2:J418">
    <cfRule type="expression" dxfId="1" priority="2">
      <formula>ISERROR($K2)</formula>
    </cfRule>
  </conditionalFormatting>
  <conditionalFormatting sqref="K2:K418">
    <cfRule type="expression" dxfId="0" priority="1">
      <formula>ISERROR(K2)</formula>
    </cfRule>
  </conditionalFormatting>
  <dataValidations count="3">
    <dataValidation type="custom" allowBlank="1" showInputMessage="1" showErrorMessage="1" errorTitle="Reglas de Descuento" error="- Los Items SIN precio piso pueden tener un descuento máximo de 100%_x000a_-Los Items CON precio piso pueden tener un descuento máximo de hasta igualar el precio mínimo_x000a__x000a_TIP: Con doble clic se cálcula el % que iguala al precio min_x000a_" promptTitle="Reglas de Descuento" prompt="- Los Items SIN precio piso pueden tener un descuento máximo de 100%_x000a_- Los Items CON precio piso pueden tener un descuento máximo de hasta igualar el precio mínimo_x000a__x000a_TIP: Si presiona doble clic se cálcula el % que iguala al precio mínimo" sqref="I2:I418" xr:uid="{00000000-0002-0000-0600-000000000000}">
      <formula1>IF(M2="Si",H2&lt;=0,H2&lt;=1)</formula1>
    </dataValidation>
    <dataValidation type="decimal" allowBlank="1" showInputMessage="1" showErrorMessage="1" errorTitle="Descuento no valido" error="Solo la mitad de los items pueden tener un descuento máximo del 25%._x000a__x000a_La otra mitad puede tener un descuento máximo del 20%." sqref="H2:H418" xr:uid="{00000000-0002-0000-0600-000001000000}">
      <formula1>-1</formula1>
      <formula2>$J$2</formula2>
    </dataValidation>
    <dataValidation operator="lessThan" allowBlank="1" showErrorMessage="1" errorTitle="Error" error="El valor es menor que el minimo permitido" sqref="J2:J418" xr:uid="{00000000-0002-0000-0600-000002000000}"/>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485"/>
  <sheetViews>
    <sheetView zoomScale="70" zoomScaleNormal="70" workbookViewId="0">
      <pane ySplit="13" topLeftCell="A14" activePane="bottomLeft" state="frozen"/>
      <selection pane="bottomLeft" activeCell="I19" sqref="I19:I22"/>
    </sheetView>
  </sheetViews>
  <sheetFormatPr baseColWidth="10" defaultRowHeight="15" x14ac:dyDescent="0.25"/>
  <cols>
    <col min="3" max="3" width="67.28515625" customWidth="1"/>
    <col min="11" max="11" width="13.85546875" customWidth="1"/>
    <col min="15" max="15" width="11.85546875" customWidth="1"/>
  </cols>
  <sheetData>
    <row r="1" spans="1:37" ht="20.100000000000001" customHeight="1" x14ac:dyDescent="0.25">
      <c r="A1" s="283" t="s">
        <v>988</v>
      </c>
      <c r="B1" s="283"/>
      <c r="C1" s="283"/>
      <c r="D1" s="283"/>
      <c r="E1" s="283"/>
      <c r="F1" s="283"/>
      <c r="G1" s="283"/>
      <c r="H1" s="283"/>
      <c r="I1" s="283"/>
      <c r="J1" s="283"/>
      <c r="K1" s="283"/>
      <c r="L1" s="149"/>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row>
    <row r="2" spans="1:37" x14ac:dyDescent="0.25">
      <c r="A2" s="284"/>
      <c r="B2" s="284"/>
      <c r="C2" s="284"/>
      <c r="D2" s="284"/>
      <c r="E2" s="284"/>
      <c r="F2" s="150"/>
      <c r="G2" s="150"/>
      <c r="H2" s="150"/>
      <c r="I2" s="150"/>
      <c r="J2" s="151">
        <v>0</v>
      </c>
      <c r="K2" s="152"/>
      <c r="L2" s="149"/>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row>
    <row r="3" spans="1:37" ht="14.1" customHeight="1" x14ac:dyDescent="0.25">
      <c r="A3" s="285" t="s">
        <v>989</v>
      </c>
      <c r="B3" s="286"/>
      <c r="C3" s="286"/>
      <c r="D3" s="286"/>
      <c r="E3" s="286"/>
      <c r="F3" s="286"/>
      <c r="G3" s="286"/>
      <c r="H3" s="286"/>
      <c r="I3" s="286"/>
      <c r="J3" s="286"/>
      <c r="K3" s="286"/>
      <c r="L3" s="149"/>
      <c r="M3" s="150"/>
      <c r="N3" s="150"/>
      <c r="O3" s="150"/>
      <c r="P3" s="150"/>
      <c r="Q3" s="150"/>
      <c r="R3" s="150"/>
      <c r="S3" s="150"/>
      <c r="T3" s="150"/>
      <c r="U3" s="150"/>
      <c r="V3" s="150"/>
      <c r="W3" s="150"/>
      <c r="X3" s="150"/>
      <c r="Y3" s="150"/>
      <c r="Z3" s="150"/>
      <c r="AA3" s="150"/>
      <c r="AB3" s="150"/>
      <c r="AC3" s="150"/>
      <c r="AD3" s="150"/>
      <c r="AE3" s="150"/>
      <c r="AF3" s="150"/>
      <c r="AG3" s="150"/>
      <c r="AH3" s="150"/>
      <c r="AI3" s="150"/>
      <c r="AJ3" s="150"/>
      <c r="AK3" s="150"/>
    </row>
    <row r="4" spans="1:37" x14ac:dyDescent="0.25">
      <c r="A4" s="153"/>
      <c r="B4" s="154"/>
      <c r="C4" s="155"/>
      <c r="D4" s="156"/>
      <c r="E4" s="156"/>
      <c r="F4" s="156"/>
      <c r="G4" s="150"/>
      <c r="H4" s="150"/>
      <c r="I4" s="150"/>
      <c r="J4" s="150"/>
      <c r="K4" s="150"/>
      <c r="L4" s="149"/>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row>
    <row r="5" spans="1:37" x14ac:dyDescent="0.25">
      <c r="A5" s="287" t="s">
        <v>990</v>
      </c>
      <c r="B5" s="288"/>
      <c r="C5" s="157">
        <v>21</v>
      </c>
      <c r="D5" s="147"/>
      <c r="E5" s="150"/>
      <c r="F5" s="150"/>
      <c r="G5" s="289" t="s">
        <v>991</v>
      </c>
      <c r="H5" s="290"/>
      <c r="I5" s="290"/>
      <c r="J5" s="290"/>
      <c r="K5" s="290"/>
      <c r="L5" s="149"/>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row>
    <row r="6" spans="1:37" x14ac:dyDescent="0.25">
      <c r="A6" s="287" t="s">
        <v>992</v>
      </c>
      <c r="B6" s="288"/>
      <c r="C6" s="157" t="s">
        <v>226</v>
      </c>
      <c r="D6" s="147"/>
      <c r="E6" s="150"/>
      <c r="F6" s="150"/>
      <c r="G6" s="291" t="s">
        <v>993</v>
      </c>
      <c r="H6" s="292"/>
      <c r="I6" s="293"/>
      <c r="J6" s="158" t="s">
        <v>46</v>
      </c>
      <c r="K6" s="158" t="s">
        <v>994</v>
      </c>
      <c r="L6" s="149"/>
      <c r="M6" s="150"/>
      <c r="N6" s="150"/>
      <c r="O6" s="150"/>
      <c r="P6" s="150"/>
      <c r="Q6" s="150"/>
      <c r="R6" s="150"/>
      <c r="S6" s="150"/>
      <c r="T6" s="150"/>
      <c r="U6" s="150"/>
      <c r="V6" s="150"/>
      <c r="W6" s="150"/>
      <c r="X6" s="150"/>
      <c r="Y6" s="150"/>
      <c r="Z6" s="150"/>
      <c r="AA6" s="150"/>
      <c r="AB6" s="150"/>
      <c r="AC6" s="150"/>
      <c r="AD6" s="150"/>
      <c r="AE6" s="150"/>
      <c r="AF6" s="150"/>
      <c r="AG6" s="150"/>
      <c r="AH6" s="150"/>
      <c r="AI6" s="150"/>
      <c r="AJ6" s="150"/>
      <c r="AK6" s="150"/>
    </row>
    <row r="7" spans="1:37" x14ac:dyDescent="0.25">
      <c r="A7" s="309" t="s">
        <v>995</v>
      </c>
      <c r="B7" s="310"/>
      <c r="C7" s="313"/>
      <c r="D7" s="147"/>
      <c r="E7" s="150"/>
      <c r="F7" s="150"/>
      <c r="G7" s="287" t="s">
        <v>996</v>
      </c>
      <c r="H7" s="288"/>
      <c r="I7" s="288"/>
      <c r="J7" s="157">
        <v>115</v>
      </c>
      <c r="K7" s="159">
        <v>115</v>
      </c>
      <c r="L7" s="149"/>
      <c r="M7" s="150"/>
      <c r="N7" s="150"/>
      <c r="O7" s="150"/>
      <c r="P7" s="150"/>
      <c r="Q7" s="150"/>
      <c r="R7" s="150"/>
      <c r="S7" s="150"/>
      <c r="T7" s="150"/>
      <c r="U7" s="150"/>
      <c r="V7" s="150"/>
      <c r="W7" s="150"/>
      <c r="X7" s="150"/>
      <c r="Y7" s="150"/>
      <c r="Z7" s="150"/>
      <c r="AA7" s="150"/>
      <c r="AB7" s="150"/>
      <c r="AC7" s="150"/>
      <c r="AD7" s="150"/>
      <c r="AE7" s="150"/>
      <c r="AF7" s="150"/>
      <c r="AG7" s="150"/>
      <c r="AH7" s="150"/>
      <c r="AI7" s="150"/>
      <c r="AJ7" s="150"/>
      <c r="AK7" s="150"/>
    </row>
    <row r="8" spans="1:37" x14ac:dyDescent="0.25">
      <c r="A8" s="311"/>
      <c r="B8" s="312"/>
      <c r="C8" s="314"/>
      <c r="D8" s="147"/>
      <c r="E8" s="147"/>
      <c r="F8" s="150"/>
      <c r="G8" s="287" t="s">
        <v>997</v>
      </c>
      <c r="H8" s="288"/>
      <c r="I8" s="288"/>
      <c r="J8" s="157">
        <v>13</v>
      </c>
      <c r="K8" s="159">
        <v>13</v>
      </c>
      <c r="L8" s="149"/>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row>
    <row r="9" spans="1:37" x14ac:dyDescent="0.25">
      <c r="A9" s="311"/>
      <c r="B9" s="312"/>
      <c r="C9" s="314"/>
      <c r="D9" s="147"/>
      <c r="E9" s="150"/>
      <c r="F9" s="150"/>
      <c r="G9" s="291" t="s">
        <v>998</v>
      </c>
      <c r="H9" s="292"/>
      <c r="I9" s="292"/>
      <c r="J9" s="157">
        <v>128</v>
      </c>
      <c r="K9" s="159">
        <v>128</v>
      </c>
      <c r="L9" s="149"/>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row>
    <row r="10" spans="1:37" x14ac:dyDescent="0.25">
      <c r="A10" s="150"/>
      <c r="B10" s="150"/>
      <c r="C10" s="150"/>
      <c r="D10" s="150"/>
      <c r="E10" s="150"/>
      <c r="F10" s="150"/>
      <c r="G10" s="147"/>
      <c r="H10" s="147"/>
      <c r="I10" s="147"/>
      <c r="J10" s="147"/>
      <c r="K10" s="147"/>
      <c r="L10" s="149"/>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row>
    <row r="11" spans="1:37" ht="30" x14ac:dyDescent="0.25">
      <c r="A11" s="321" t="s">
        <v>999</v>
      </c>
      <c r="B11" s="321"/>
      <c r="C11" s="150"/>
      <c r="D11" s="150"/>
      <c r="E11" s="150"/>
      <c r="F11" s="150"/>
      <c r="G11" s="147"/>
      <c r="H11" s="147"/>
      <c r="I11" s="147"/>
      <c r="J11" s="147"/>
      <c r="K11" s="147"/>
      <c r="L11" s="149"/>
      <c r="M11" s="160" t="s">
        <v>1000</v>
      </c>
      <c r="N11" s="160" t="s">
        <v>1000</v>
      </c>
      <c r="O11" s="160" t="s">
        <v>1000</v>
      </c>
      <c r="P11" s="160" t="s">
        <v>1000</v>
      </c>
      <c r="Q11" s="160" t="s">
        <v>1000</v>
      </c>
      <c r="R11" s="160" t="s">
        <v>1000</v>
      </c>
      <c r="S11" s="160" t="s">
        <v>1000</v>
      </c>
      <c r="T11" s="160" t="s">
        <v>1000</v>
      </c>
      <c r="U11" s="160" t="s">
        <v>1000</v>
      </c>
      <c r="V11" s="160" t="s">
        <v>1000</v>
      </c>
      <c r="W11" s="160" t="s">
        <v>1000</v>
      </c>
      <c r="X11" s="160" t="s">
        <v>1000</v>
      </c>
      <c r="Y11" s="160" t="s">
        <v>1000</v>
      </c>
      <c r="Z11" s="160" t="s">
        <v>1000</v>
      </c>
      <c r="AA11" s="160" t="s">
        <v>1000</v>
      </c>
      <c r="AB11" s="160" t="s">
        <v>1000</v>
      </c>
      <c r="AC11" s="160" t="s">
        <v>1000</v>
      </c>
      <c r="AD11" s="160" t="s">
        <v>1000</v>
      </c>
      <c r="AE11" s="160" t="s">
        <v>1000</v>
      </c>
      <c r="AF11" s="160" t="s">
        <v>1000</v>
      </c>
      <c r="AG11" s="160" t="s">
        <v>1000</v>
      </c>
      <c r="AH11" s="160" t="s">
        <v>1000</v>
      </c>
      <c r="AI11" s="160" t="s">
        <v>1000</v>
      </c>
      <c r="AJ11" s="160" t="s">
        <v>1000</v>
      </c>
      <c r="AK11" s="160" t="s">
        <v>1000</v>
      </c>
    </row>
    <row r="12" spans="1:37" x14ac:dyDescent="0.25">
      <c r="A12" s="150"/>
      <c r="B12" s="150"/>
      <c r="C12" s="150"/>
      <c r="D12" s="150"/>
      <c r="E12" s="150"/>
      <c r="F12" s="150"/>
      <c r="G12" s="150"/>
      <c r="H12" s="150"/>
      <c r="I12" s="150"/>
      <c r="J12" s="150"/>
      <c r="K12" s="152"/>
      <c r="L12" s="149"/>
      <c r="M12" s="150"/>
      <c r="N12" s="150"/>
      <c r="O12" s="150"/>
      <c r="P12" s="150"/>
      <c r="Q12" s="150"/>
      <c r="R12" s="150"/>
      <c r="S12" s="150"/>
      <c r="T12" s="150"/>
      <c r="U12" s="150"/>
      <c r="V12" s="150"/>
      <c r="W12" s="150"/>
      <c r="X12" s="150"/>
      <c r="Y12" s="150"/>
      <c r="Z12" s="150"/>
      <c r="AA12" s="150"/>
      <c r="AB12" s="150"/>
      <c r="AC12" s="150"/>
      <c r="AD12" s="150"/>
      <c r="AE12" s="150"/>
      <c r="AF12" s="150"/>
      <c r="AG12" s="150"/>
      <c r="AH12" s="150"/>
      <c r="AI12" s="150"/>
      <c r="AJ12" s="150"/>
      <c r="AK12" s="150"/>
    </row>
    <row r="13" spans="1:37" ht="33.75" x14ac:dyDescent="0.25">
      <c r="A13" s="161" t="s">
        <v>235</v>
      </c>
      <c r="B13" s="161" t="s">
        <v>236</v>
      </c>
      <c r="C13" s="161" t="s">
        <v>237</v>
      </c>
      <c r="D13" s="161" t="s">
        <v>238</v>
      </c>
      <c r="E13" s="162" t="s">
        <v>239</v>
      </c>
      <c r="F13" s="162" t="s">
        <v>387</v>
      </c>
      <c r="G13" s="162" t="s">
        <v>388</v>
      </c>
      <c r="H13" s="162" t="s">
        <v>389</v>
      </c>
      <c r="I13" s="162" t="s">
        <v>390</v>
      </c>
      <c r="J13" s="162" t="s">
        <v>45</v>
      </c>
      <c r="K13" s="162" t="s">
        <v>46</v>
      </c>
      <c r="L13" s="161" t="s">
        <v>1001</v>
      </c>
      <c r="M13" s="162" t="s">
        <v>1002</v>
      </c>
      <c r="N13" s="162" t="s">
        <v>1003</v>
      </c>
      <c r="O13" s="162" t="s">
        <v>1004</v>
      </c>
      <c r="P13" s="162" t="s">
        <v>1005</v>
      </c>
      <c r="Q13" s="162" t="s">
        <v>1006</v>
      </c>
      <c r="R13" s="162" t="s">
        <v>1007</v>
      </c>
      <c r="S13" s="162" t="s">
        <v>1008</v>
      </c>
      <c r="T13" s="162" t="s">
        <v>1009</v>
      </c>
      <c r="U13" s="162" t="s">
        <v>1010</v>
      </c>
      <c r="V13" s="162" t="s">
        <v>1011</v>
      </c>
      <c r="W13" s="162" t="s">
        <v>1012</v>
      </c>
      <c r="X13" s="162" t="s">
        <v>1013</v>
      </c>
      <c r="Y13" s="162" t="s">
        <v>1014</v>
      </c>
      <c r="Z13" s="162" t="s">
        <v>1015</v>
      </c>
      <c r="AA13" s="162" t="s">
        <v>1016</v>
      </c>
      <c r="AB13" s="162" t="s">
        <v>1017</v>
      </c>
      <c r="AC13" s="162" t="s">
        <v>1018</v>
      </c>
      <c r="AD13" s="162" t="s">
        <v>1019</v>
      </c>
      <c r="AE13" s="162" t="s">
        <v>1020</v>
      </c>
      <c r="AF13" s="162" t="s">
        <v>1021</v>
      </c>
      <c r="AG13" s="162" t="s">
        <v>1022</v>
      </c>
      <c r="AH13" s="162" t="s">
        <v>1023</v>
      </c>
      <c r="AI13" s="162" t="s">
        <v>1024</v>
      </c>
      <c r="AJ13" s="162" t="s">
        <v>1025</v>
      </c>
      <c r="AK13" s="162" t="s">
        <v>1026</v>
      </c>
    </row>
    <row r="14" spans="1:37" ht="25.5" x14ac:dyDescent="0.25">
      <c r="A14" s="163">
        <v>0</v>
      </c>
      <c r="B14" s="89" t="s">
        <v>391</v>
      </c>
      <c r="C14" s="164" t="s">
        <v>392</v>
      </c>
      <c r="D14" s="89" t="s">
        <v>393</v>
      </c>
      <c r="E14" s="165">
        <v>25863</v>
      </c>
      <c r="F14" s="166">
        <v>400</v>
      </c>
      <c r="G14" s="166">
        <v>316</v>
      </c>
      <c r="H14" s="167">
        <v>0</v>
      </c>
      <c r="I14" s="168">
        <v>0.21</v>
      </c>
      <c r="J14" s="166">
        <v>316</v>
      </c>
      <c r="K14" s="169">
        <v>8172708</v>
      </c>
      <c r="L14" s="89" t="s">
        <v>1027</v>
      </c>
      <c r="M14" s="170">
        <v>1500</v>
      </c>
      <c r="N14" s="170">
        <v>1500</v>
      </c>
      <c r="O14" s="170">
        <v>5384</v>
      </c>
      <c r="P14" s="148" t="s">
        <v>1028</v>
      </c>
      <c r="Q14" s="148" t="s">
        <v>1028</v>
      </c>
      <c r="R14" s="148" t="s">
        <v>1028</v>
      </c>
      <c r="S14" s="148" t="s">
        <v>1028</v>
      </c>
      <c r="T14" s="148" t="s">
        <v>1028</v>
      </c>
      <c r="U14" s="148" t="s">
        <v>1028</v>
      </c>
      <c r="V14" s="148" t="s">
        <v>1028</v>
      </c>
      <c r="W14" s="148" t="s">
        <v>1028</v>
      </c>
      <c r="X14" s="148" t="s">
        <v>1028</v>
      </c>
      <c r="Y14" s="148" t="s">
        <v>1028</v>
      </c>
      <c r="Z14" s="148" t="s">
        <v>1028</v>
      </c>
      <c r="AA14" s="148">
        <v>300</v>
      </c>
      <c r="AB14" s="148" t="s">
        <v>1028</v>
      </c>
      <c r="AC14" s="148" t="s">
        <v>1028</v>
      </c>
      <c r="AD14" s="170">
        <v>1700</v>
      </c>
      <c r="AE14" s="170">
        <v>1900</v>
      </c>
      <c r="AF14" s="148" t="s">
        <v>1028</v>
      </c>
      <c r="AG14" s="148" t="s">
        <v>1028</v>
      </c>
      <c r="AH14" s="148">
        <v>100</v>
      </c>
      <c r="AI14" s="148" t="s">
        <v>1028</v>
      </c>
      <c r="AJ14" s="148" t="s">
        <v>1028</v>
      </c>
      <c r="AK14" s="170">
        <v>13479</v>
      </c>
    </row>
    <row r="15" spans="1:37" ht="25.5" x14ac:dyDescent="0.25">
      <c r="A15" s="322">
        <v>3</v>
      </c>
      <c r="B15" s="315" t="s">
        <v>47</v>
      </c>
      <c r="C15" s="172" t="s">
        <v>1029</v>
      </c>
      <c r="D15" s="315" t="s">
        <v>248</v>
      </c>
      <c r="E15" s="325">
        <v>30</v>
      </c>
      <c r="F15" s="297">
        <v>15570</v>
      </c>
      <c r="G15" s="297">
        <v>6916</v>
      </c>
      <c r="H15" s="303">
        <v>0</v>
      </c>
      <c r="I15" s="306">
        <v>0.55581199999999997</v>
      </c>
      <c r="J15" s="297">
        <v>6916</v>
      </c>
      <c r="K15" s="300">
        <v>207480</v>
      </c>
      <c r="L15" s="315" t="s">
        <v>1027</v>
      </c>
      <c r="M15" s="318">
        <v>5</v>
      </c>
      <c r="N15" s="294">
        <v>3</v>
      </c>
      <c r="O15" s="294">
        <v>1</v>
      </c>
      <c r="P15" s="294" t="s">
        <v>1028</v>
      </c>
      <c r="Q15" s="294">
        <v>1</v>
      </c>
      <c r="R15" s="294">
        <v>1</v>
      </c>
      <c r="S15" s="294">
        <v>1</v>
      </c>
      <c r="T15" s="294">
        <v>1</v>
      </c>
      <c r="U15" s="294">
        <v>1</v>
      </c>
      <c r="V15" s="294">
        <v>1</v>
      </c>
      <c r="W15" s="294">
        <v>1</v>
      </c>
      <c r="X15" s="294">
        <v>1</v>
      </c>
      <c r="Y15" s="294">
        <v>1</v>
      </c>
      <c r="Z15" s="294">
        <v>1</v>
      </c>
      <c r="AA15" s="294">
        <v>1</v>
      </c>
      <c r="AB15" s="294">
        <v>1</v>
      </c>
      <c r="AC15" s="294">
        <v>1</v>
      </c>
      <c r="AD15" s="294">
        <v>1</v>
      </c>
      <c r="AE15" s="294">
        <v>1</v>
      </c>
      <c r="AF15" s="294">
        <v>1</v>
      </c>
      <c r="AG15" s="294">
        <v>1</v>
      </c>
      <c r="AH15" s="294">
        <v>1</v>
      </c>
      <c r="AI15" s="294">
        <v>1</v>
      </c>
      <c r="AJ15" s="294">
        <v>1</v>
      </c>
      <c r="AK15" s="294">
        <v>1</v>
      </c>
    </row>
    <row r="16" spans="1:37" x14ac:dyDescent="0.25">
      <c r="A16" s="323"/>
      <c r="B16" s="316"/>
      <c r="C16" s="173" t="s">
        <v>1030</v>
      </c>
      <c r="D16" s="316"/>
      <c r="E16" s="326"/>
      <c r="F16" s="298"/>
      <c r="G16" s="298"/>
      <c r="H16" s="304"/>
      <c r="I16" s="307"/>
      <c r="J16" s="298"/>
      <c r="K16" s="301"/>
      <c r="L16" s="316"/>
      <c r="M16" s="319"/>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row>
    <row r="17" spans="1:37" ht="63.75" x14ac:dyDescent="0.25">
      <c r="A17" s="323"/>
      <c r="B17" s="316"/>
      <c r="C17" s="173" t="s">
        <v>1031</v>
      </c>
      <c r="D17" s="316"/>
      <c r="E17" s="326"/>
      <c r="F17" s="298"/>
      <c r="G17" s="298"/>
      <c r="H17" s="304"/>
      <c r="I17" s="307"/>
      <c r="J17" s="298"/>
      <c r="K17" s="301"/>
      <c r="L17" s="316"/>
      <c r="M17" s="319"/>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row>
    <row r="18" spans="1:37" ht="25.5" x14ac:dyDescent="0.25">
      <c r="A18" s="324"/>
      <c r="B18" s="317"/>
      <c r="C18" s="174" t="s">
        <v>1032</v>
      </c>
      <c r="D18" s="317"/>
      <c r="E18" s="327"/>
      <c r="F18" s="299"/>
      <c r="G18" s="299"/>
      <c r="H18" s="305"/>
      <c r="I18" s="308"/>
      <c r="J18" s="299"/>
      <c r="K18" s="302"/>
      <c r="L18" s="317"/>
      <c r="M18" s="320"/>
      <c r="N18" s="296"/>
      <c r="O18" s="296"/>
      <c r="P18" s="296"/>
      <c r="Q18" s="296"/>
      <c r="R18" s="296"/>
      <c r="S18" s="296"/>
      <c r="T18" s="296"/>
      <c r="U18" s="296"/>
      <c r="V18" s="296"/>
      <c r="W18" s="296"/>
      <c r="X18" s="296"/>
      <c r="Y18" s="296"/>
      <c r="Z18" s="296"/>
      <c r="AA18" s="296"/>
      <c r="AB18" s="296"/>
      <c r="AC18" s="296"/>
      <c r="AD18" s="296"/>
      <c r="AE18" s="296"/>
      <c r="AF18" s="296"/>
      <c r="AG18" s="296"/>
      <c r="AH18" s="296"/>
      <c r="AI18" s="296"/>
      <c r="AJ18" s="296"/>
      <c r="AK18" s="296"/>
    </row>
    <row r="19" spans="1:37" ht="25.5" x14ac:dyDescent="0.25">
      <c r="A19" s="322">
        <v>5</v>
      </c>
      <c r="B19" s="315" t="s">
        <v>121</v>
      </c>
      <c r="C19" s="172" t="s">
        <v>1033</v>
      </c>
      <c r="D19" s="315" t="s">
        <v>250</v>
      </c>
      <c r="E19" s="325">
        <v>6</v>
      </c>
      <c r="F19" s="297">
        <v>10573</v>
      </c>
      <c r="G19" s="297">
        <v>6179</v>
      </c>
      <c r="H19" s="303">
        <v>0</v>
      </c>
      <c r="I19" s="306">
        <v>0.41558699999999998</v>
      </c>
      <c r="J19" s="297">
        <v>6179</v>
      </c>
      <c r="K19" s="300">
        <v>37074</v>
      </c>
      <c r="L19" s="315" t="s">
        <v>1027</v>
      </c>
      <c r="M19" s="318">
        <v>6</v>
      </c>
      <c r="N19" s="294" t="s">
        <v>1028</v>
      </c>
      <c r="O19" s="294" t="s">
        <v>1028</v>
      </c>
      <c r="P19" s="294" t="s">
        <v>1028</v>
      </c>
      <c r="Q19" s="294" t="s">
        <v>1028</v>
      </c>
      <c r="R19" s="294" t="s">
        <v>1028</v>
      </c>
      <c r="S19" s="294" t="s">
        <v>1028</v>
      </c>
      <c r="T19" s="294" t="s">
        <v>1028</v>
      </c>
      <c r="U19" s="294" t="s">
        <v>1028</v>
      </c>
      <c r="V19" s="294" t="s">
        <v>1028</v>
      </c>
      <c r="W19" s="294" t="s">
        <v>1028</v>
      </c>
      <c r="X19" s="294" t="s">
        <v>1028</v>
      </c>
      <c r="Y19" s="294" t="s">
        <v>1028</v>
      </c>
      <c r="Z19" s="294" t="s">
        <v>1028</v>
      </c>
      <c r="AA19" s="294" t="s">
        <v>1028</v>
      </c>
      <c r="AB19" s="294" t="s">
        <v>1028</v>
      </c>
      <c r="AC19" s="294" t="s">
        <v>1028</v>
      </c>
      <c r="AD19" s="294" t="s">
        <v>1028</v>
      </c>
      <c r="AE19" s="294" t="s">
        <v>1028</v>
      </c>
      <c r="AF19" s="294" t="s">
        <v>1028</v>
      </c>
      <c r="AG19" s="294" t="s">
        <v>1028</v>
      </c>
      <c r="AH19" s="294" t="s">
        <v>1028</v>
      </c>
      <c r="AI19" s="294" t="s">
        <v>1028</v>
      </c>
      <c r="AJ19" s="294" t="s">
        <v>1028</v>
      </c>
      <c r="AK19" s="294" t="s">
        <v>1028</v>
      </c>
    </row>
    <row r="20" spans="1:37" x14ac:dyDescent="0.25">
      <c r="A20" s="323"/>
      <c r="B20" s="316"/>
      <c r="C20" s="173" t="s">
        <v>1034</v>
      </c>
      <c r="D20" s="316"/>
      <c r="E20" s="326"/>
      <c r="F20" s="298"/>
      <c r="G20" s="298"/>
      <c r="H20" s="304"/>
      <c r="I20" s="307"/>
      <c r="J20" s="298"/>
      <c r="K20" s="301"/>
      <c r="L20" s="316"/>
      <c r="M20" s="319"/>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295"/>
    </row>
    <row r="21" spans="1:37" ht="51" x14ac:dyDescent="0.25">
      <c r="A21" s="323"/>
      <c r="B21" s="316"/>
      <c r="C21" s="173" t="s">
        <v>1035</v>
      </c>
      <c r="D21" s="316"/>
      <c r="E21" s="326"/>
      <c r="F21" s="298"/>
      <c r="G21" s="298"/>
      <c r="H21" s="304"/>
      <c r="I21" s="307"/>
      <c r="J21" s="298"/>
      <c r="K21" s="301"/>
      <c r="L21" s="316"/>
      <c r="M21" s="319"/>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row>
    <row r="22" spans="1:37" ht="25.5" x14ac:dyDescent="0.25">
      <c r="A22" s="324"/>
      <c r="B22" s="317"/>
      <c r="C22" s="174" t="s">
        <v>1032</v>
      </c>
      <c r="D22" s="317"/>
      <c r="E22" s="327"/>
      <c r="F22" s="299"/>
      <c r="G22" s="299"/>
      <c r="H22" s="305"/>
      <c r="I22" s="308"/>
      <c r="J22" s="299"/>
      <c r="K22" s="302"/>
      <c r="L22" s="317"/>
      <c r="M22" s="320"/>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296"/>
    </row>
    <row r="23" spans="1:37" ht="63.75" x14ac:dyDescent="0.25">
      <c r="A23" s="322">
        <v>8</v>
      </c>
      <c r="B23" s="315" t="s">
        <v>122</v>
      </c>
      <c r="C23" s="172" t="s">
        <v>1036</v>
      </c>
      <c r="D23" s="171" t="s">
        <v>1039</v>
      </c>
      <c r="E23" s="325">
        <v>116</v>
      </c>
      <c r="F23" s="297">
        <v>3629</v>
      </c>
      <c r="G23" s="297">
        <v>2104</v>
      </c>
      <c r="H23" s="303">
        <v>0</v>
      </c>
      <c r="I23" s="306">
        <v>0.42022599999999999</v>
      </c>
      <c r="J23" s="297">
        <v>2104</v>
      </c>
      <c r="K23" s="300">
        <v>244064</v>
      </c>
      <c r="L23" s="315" t="s">
        <v>1027</v>
      </c>
      <c r="M23" s="318">
        <v>10</v>
      </c>
      <c r="N23" s="294">
        <v>10</v>
      </c>
      <c r="O23" s="294">
        <v>2</v>
      </c>
      <c r="P23" s="294" t="s">
        <v>1028</v>
      </c>
      <c r="Q23" s="294">
        <v>5</v>
      </c>
      <c r="R23" s="294">
        <v>7</v>
      </c>
      <c r="S23" s="294">
        <v>5</v>
      </c>
      <c r="T23" s="294">
        <v>5</v>
      </c>
      <c r="U23" s="294">
        <v>5</v>
      </c>
      <c r="V23" s="294">
        <v>5</v>
      </c>
      <c r="W23" s="294">
        <v>5</v>
      </c>
      <c r="X23" s="294">
        <v>7</v>
      </c>
      <c r="Y23" s="294">
        <v>2</v>
      </c>
      <c r="Z23" s="294">
        <v>2</v>
      </c>
      <c r="AA23" s="294">
        <v>2</v>
      </c>
      <c r="AB23" s="294">
        <v>5</v>
      </c>
      <c r="AC23" s="294">
        <v>2</v>
      </c>
      <c r="AD23" s="294">
        <v>5</v>
      </c>
      <c r="AE23" s="294">
        <v>5</v>
      </c>
      <c r="AF23" s="294">
        <v>5</v>
      </c>
      <c r="AG23" s="294">
        <v>5</v>
      </c>
      <c r="AH23" s="294">
        <v>5</v>
      </c>
      <c r="AI23" s="294">
        <v>5</v>
      </c>
      <c r="AJ23" s="294">
        <v>5</v>
      </c>
      <c r="AK23" s="294">
        <v>2</v>
      </c>
    </row>
    <row r="24" spans="1:37" ht="25.5" x14ac:dyDescent="0.25">
      <c r="A24" s="323"/>
      <c r="B24" s="316"/>
      <c r="C24" s="173" t="s">
        <v>1037</v>
      </c>
      <c r="D24" s="175" t="s">
        <v>1040</v>
      </c>
      <c r="E24" s="326"/>
      <c r="F24" s="298"/>
      <c r="G24" s="298"/>
      <c r="H24" s="304"/>
      <c r="I24" s="307"/>
      <c r="J24" s="298"/>
      <c r="K24" s="301"/>
      <c r="L24" s="316"/>
      <c r="M24" s="319"/>
      <c r="N24" s="295"/>
      <c r="O24" s="295"/>
      <c r="P24" s="295"/>
      <c r="Q24" s="295"/>
      <c r="R24" s="295"/>
      <c r="S24" s="295"/>
      <c r="T24" s="295"/>
      <c r="U24" s="295"/>
      <c r="V24" s="295"/>
      <c r="W24" s="295"/>
      <c r="X24" s="295"/>
      <c r="Y24" s="295"/>
      <c r="Z24" s="295"/>
      <c r="AA24" s="295"/>
      <c r="AB24" s="295"/>
      <c r="AC24" s="295"/>
      <c r="AD24" s="295"/>
      <c r="AE24" s="295"/>
      <c r="AF24" s="295"/>
      <c r="AG24" s="295"/>
      <c r="AH24" s="295"/>
      <c r="AI24" s="295"/>
      <c r="AJ24" s="295"/>
      <c r="AK24" s="295"/>
    </row>
    <row r="25" spans="1:37" ht="25.5" x14ac:dyDescent="0.25">
      <c r="A25" s="323"/>
      <c r="B25" s="316"/>
      <c r="C25" s="173" t="s">
        <v>1038</v>
      </c>
      <c r="D25" s="175"/>
      <c r="E25" s="326"/>
      <c r="F25" s="298"/>
      <c r="G25" s="298"/>
      <c r="H25" s="304"/>
      <c r="I25" s="307"/>
      <c r="J25" s="298"/>
      <c r="K25" s="301"/>
      <c r="L25" s="316"/>
      <c r="M25" s="319"/>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row>
    <row r="26" spans="1:37" ht="25.5" x14ac:dyDescent="0.25">
      <c r="A26" s="324"/>
      <c r="B26" s="317"/>
      <c r="C26" s="174" t="s">
        <v>1032</v>
      </c>
      <c r="D26" s="176"/>
      <c r="E26" s="327"/>
      <c r="F26" s="299"/>
      <c r="G26" s="299"/>
      <c r="H26" s="305"/>
      <c r="I26" s="308"/>
      <c r="J26" s="299"/>
      <c r="K26" s="302"/>
      <c r="L26" s="317"/>
      <c r="M26" s="320"/>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row>
    <row r="27" spans="1:37" ht="25.5" x14ac:dyDescent="0.25">
      <c r="A27" s="322">
        <v>9</v>
      </c>
      <c r="B27" s="315" t="s">
        <v>48</v>
      </c>
      <c r="C27" s="172" t="s">
        <v>1041</v>
      </c>
      <c r="D27" s="315" t="s">
        <v>254</v>
      </c>
      <c r="E27" s="325">
        <v>91</v>
      </c>
      <c r="F27" s="297">
        <v>4282</v>
      </c>
      <c r="G27" s="297">
        <v>3138</v>
      </c>
      <c r="H27" s="303">
        <v>0</v>
      </c>
      <c r="I27" s="306">
        <v>0.26716499999999999</v>
      </c>
      <c r="J27" s="297">
        <v>3138</v>
      </c>
      <c r="K27" s="300">
        <v>285558</v>
      </c>
      <c r="L27" s="315" t="s">
        <v>1027</v>
      </c>
      <c r="M27" s="318">
        <v>8</v>
      </c>
      <c r="N27" s="294">
        <v>5</v>
      </c>
      <c r="O27" s="294">
        <v>2</v>
      </c>
      <c r="P27" s="294" t="s">
        <v>1028</v>
      </c>
      <c r="Q27" s="294">
        <v>3</v>
      </c>
      <c r="R27" s="294">
        <v>5</v>
      </c>
      <c r="S27" s="294">
        <v>3</v>
      </c>
      <c r="T27" s="294">
        <v>3</v>
      </c>
      <c r="U27" s="294">
        <v>3</v>
      </c>
      <c r="V27" s="294">
        <v>3</v>
      </c>
      <c r="W27" s="294">
        <v>3</v>
      </c>
      <c r="X27" s="294">
        <v>5</v>
      </c>
      <c r="Y27" s="294">
        <v>2</v>
      </c>
      <c r="Z27" s="294">
        <v>2</v>
      </c>
      <c r="AA27" s="294">
        <v>2</v>
      </c>
      <c r="AB27" s="294">
        <v>3</v>
      </c>
      <c r="AC27" s="294">
        <v>2</v>
      </c>
      <c r="AD27" s="294">
        <v>5</v>
      </c>
      <c r="AE27" s="294">
        <v>5</v>
      </c>
      <c r="AF27" s="294">
        <v>5</v>
      </c>
      <c r="AG27" s="294">
        <v>5</v>
      </c>
      <c r="AH27" s="294">
        <v>5</v>
      </c>
      <c r="AI27" s="294">
        <v>5</v>
      </c>
      <c r="AJ27" s="294">
        <v>5</v>
      </c>
      <c r="AK27" s="294">
        <v>2</v>
      </c>
    </row>
    <row r="28" spans="1:37" x14ac:dyDescent="0.25">
      <c r="A28" s="323"/>
      <c r="B28" s="316"/>
      <c r="C28" s="173" t="s">
        <v>1042</v>
      </c>
      <c r="D28" s="316"/>
      <c r="E28" s="326"/>
      <c r="F28" s="298"/>
      <c r="G28" s="298"/>
      <c r="H28" s="304"/>
      <c r="I28" s="307"/>
      <c r="J28" s="298"/>
      <c r="K28" s="301"/>
      <c r="L28" s="316"/>
      <c r="M28" s="319"/>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row>
    <row r="29" spans="1:37" ht="25.5" x14ac:dyDescent="0.25">
      <c r="A29" s="324"/>
      <c r="B29" s="317"/>
      <c r="C29" s="174" t="s">
        <v>1032</v>
      </c>
      <c r="D29" s="317"/>
      <c r="E29" s="327"/>
      <c r="F29" s="299"/>
      <c r="G29" s="299"/>
      <c r="H29" s="305"/>
      <c r="I29" s="308"/>
      <c r="J29" s="299"/>
      <c r="K29" s="302"/>
      <c r="L29" s="317"/>
      <c r="M29" s="320"/>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row>
    <row r="30" spans="1:37" x14ac:dyDescent="0.25">
      <c r="A30" s="322">
        <v>11</v>
      </c>
      <c r="B30" s="315" t="s">
        <v>49</v>
      </c>
      <c r="C30" s="172" t="s">
        <v>1043</v>
      </c>
      <c r="D30" s="315" t="s">
        <v>256</v>
      </c>
      <c r="E30" s="325">
        <v>10</v>
      </c>
      <c r="F30" s="297">
        <v>101834</v>
      </c>
      <c r="G30" s="297">
        <v>7364</v>
      </c>
      <c r="H30" s="303">
        <v>0</v>
      </c>
      <c r="I30" s="306">
        <v>0.92768600000000001</v>
      </c>
      <c r="J30" s="297">
        <v>7364</v>
      </c>
      <c r="K30" s="300">
        <v>73640</v>
      </c>
      <c r="L30" s="315" t="s">
        <v>1027</v>
      </c>
      <c r="M30" s="318">
        <v>10</v>
      </c>
      <c r="N30" s="294" t="s">
        <v>1028</v>
      </c>
      <c r="O30" s="294" t="s">
        <v>1028</v>
      </c>
      <c r="P30" s="294" t="s">
        <v>1028</v>
      </c>
      <c r="Q30" s="294" t="s">
        <v>1028</v>
      </c>
      <c r="R30" s="294" t="s">
        <v>1028</v>
      </c>
      <c r="S30" s="294" t="s">
        <v>1028</v>
      </c>
      <c r="T30" s="294" t="s">
        <v>1028</v>
      </c>
      <c r="U30" s="294" t="s">
        <v>1028</v>
      </c>
      <c r="V30" s="294" t="s">
        <v>1028</v>
      </c>
      <c r="W30" s="294" t="s">
        <v>1028</v>
      </c>
      <c r="X30" s="294" t="s">
        <v>1028</v>
      </c>
      <c r="Y30" s="294" t="s">
        <v>1028</v>
      </c>
      <c r="Z30" s="294" t="s">
        <v>1028</v>
      </c>
      <c r="AA30" s="294" t="s">
        <v>1028</v>
      </c>
      <c r="AB30" s="294" t="s">
        <v>1028</v>
      </c>
      <c r="AC30" s="294" t="s">
        <v>1028</v>
      </c>
      <c r="AD30" s="294" t="s">
        <v>1028</v>
      </c>
      <c r="AE30" s="294" t="s">
        <v>1028</v>
      </c>
      <c r="AF30" s="294" t="s">
        <v>1028</v>
      </c>
      <c r="AG30" s="294" t="s">
        <v>1028</v>
      </c>
      <c r="AH30" s="294" t="s">
        <v>1028</v>
      </c>
      <c r="AI30" s="294" t="s">
        <v>1028</v>
      </c>
      <c r="AJ30" s="294" t="s">
        <v>1028</v>
      </c>
      <c r="AK30" s="294" t="s">
        <v>1028</v>
      </c>
    </row>
    <row r="31" spans="1:37" ht="25.5" x14ac:dyDescent="0.25">
      <c r="A31" s="323"/>
      <c r="B31" s="316"/>
      <c r="C31" s="173" t="s">
        <v>1044</v>
      </c>
      <c r="D31" s="316"/>
      <c r="E31" s="326"/>
      <c r="F31" s="298"/>
      <c r="G31" s="298"/>
      <c r="H31" s="304"/>
      <c r="I31" s="307"/>
      <c r="J31" s="298"/>
      <c r="K31" s="301"/>
      <c r="L31" s="316"/>
      <c r="M31" s="319"/>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295"/>
    </row>
    <row r="32" spans="1:37" x14ac:dyDescent="0.25">
      <c r="A32" s="323"/>
      <c r="B32" s="316"/>
      <c r="C32" s="173" t="s">
        <v>1045</v>
      </c>
      <c r="D32" s="316"/>
      <c r="E32" s="326"/>
      <c r="F32" s="298"/>
      <c r="G32" s="298"/>
      <c r="H32" s="304"/>
      <c r="I32" s="307"/>
      <c r="J32" s="298"/>
      <c r="K32" s="301"/>
      <c r="L32" s="316"/>
      <c r="M32" s="319"/>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295"/>
    </row>
    <row r="33" spans="1:37" x14ac:dyDescent="0.25">
      <c r="A33" s="323"/>
      <c r="B33" s="316"/>
      <c r="C33" s="173" t="s">
        <v>1046</v>
      </c>
      <c r="D33" s="316"/>
      <c r="E33" s="326"/>
      <c r="F33" s="298"/>
      <c r="G33" s="298"/>
      <c r="H33" s="304"/>
      <c r="I33" s="307"/>
      <c r="J33" s="298"/>
      <c r="K33" s="301"/>
      <c r="L33" s="316"/>
      <c r="M33" s="319"/>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295"/>
    </row>
    <row r="34" spans="1:37" x14ac:dyDescent="0.25">
      <c r="A34" s="323"/>
      <c r="B34" s="316"/>
      <c r="C34" s="173" t="s">
        <v>1047</v>
      </c>
      <c r="D34" s="316"/>
      <c r="E34" s="326"/>
      <c r="F34" s="298"/>
      <c r="G34" s="298"/>
      <c r="H34" s="304"/>
      <c r="I34" s="307"/>
      <c r="J34" s="298"/>
      <c r="K34" s="301"/>
      <c r="L34" s="316"/>
      <c r="M34" s="319"/>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295"/>
    </row>
    <row r="35" spans="1:37" x14ac:dyDescent="0.25">
      <c r="A35" s="323"/>
      <c r="B35" s="316"/>
      <c r="C35" s="173" t="s">
        <v>1048</v>
      </c>
      <c r="D35" s="316"/>
      <c r="E35" s="326"/>
      <c r="F35" s="298"/>
      <c r="G35" s="298"/>
      <c r="H35" s="304"/>
      <c r="I35" s="307"/>
      <c r="J35" s="298"/>
      <c r="K35" s="301"/>
      <c r="L35" s="316"/>
      <c r="M35" s="319"/>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295"/>
    </row>
    <row r="36" spans="1:37" x14ac:dyDescent="0.25">
      <c r="A36" s="323"/>
      <c r="B36" s="316"/>
      <c r="C36" s="173" t="s">
        <v>1049</v>
      </c>
      <c r="D36" s="316"/>
      <c r="E36" s="326"/>
      <c r="F36" s="298"/>
      <c r="G36" s="298"/>
      <c r="H36" s="304"/>
      <c r="I36" s="307"/>
      <c r="J36" s="298"/>
      <c r="K36" s="301"/>
      <c r="L36" s="316"/>
      <c r="M36" s="319"/>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295"/>
    </row>
    <row r="37" spans="1:37" ht="63.75" x14ac:dyDescent="0.25">
      <c r="A37" s="323"/>
      <c r="B37" s="316"/>
      <c r="C37" s="173" t="s">
        <v>1031</v>
      </c>
      <c r="D37" s="316"/>
      <c r="E37" s="326"/>
      <c r="F37" s="298"/>
      <c r="G37" s="298"/>
      <c r="H37" s="304"/>
      <c r="I37" s="307"/>
      <c r="J37" s="298"/>
      <c r="K37" s="301"/>
      <c r="L37" s="316"/>
      <c r="M37" s="319"/>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295"/>
    </row>
    <row r="38" spans="1:37" x14ac:dyDescent="0.25">
      <c r="A38" s="323"/>
      <c r="B38" s="316"/>
      <c r="C38" s="173" t="s">
        <v>1050</v>
      </c>
      <c r="D38" s="316"/>
      <c r="E38" s="326"/>
      <c r="F38" s="298"/>
      <c r="G38" s="298"/>
      <c r="H38" s="304"/>
      <c r="I38" s="307"/>
      <c r="J38" s="298"/>
      <c r="K38" s="301"/>
      <c r="L38" s="316"/>
      <c r="M38" s="319"/>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295"/>
    </row>
    <row r="39" spans="1:37" ht="25.5" x14ac:dyDescent="0.25">
      <c r="A39" s="323"/>
      <c r="B39" s="316"/>
      <c r="C39" s="173" t="s">
        <v>1051</v>
      </c>
      <c r="D39" s="316"/>
      <c r="E39" s="326"/>
      <c r="F39" s="298"/>
      <c r="G39" s="298"/>
      <c r="H39" s="304"/>
      <c r="I39" s="307"/>
      <c r="J39" s="298"/>
      <c r="K39" s="301"/>
      <c r="L39" s="316"/>
      <c r="M39" s="319"/>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295"/>
    </row>
    <row r="40" spans="1:37" ht="25.5" x14ac:dyDescent="0.25">
      <c r="A40" s="324"/>
      <c r="B40" s="317"/>
      <c r="C40" s="174" t="s">
        <v>1032</v>
      </c>
      <c r="D40" s="317"/>
      <c r="E40" s="327"/>
      <c r="F40" s="299"/>
      <c r="G40" s="299"/>
      <c r="H40" s="305"/>
      <c r="I40" s="308"/>
      <c r="J40" s="299"/>
      <c r="K40" s="302"/>
      <c r="L40" s="317"/>
      <c r="M40" s="320"/>
      <c r="N40" s="296"/>
      <c r="O40" s="296"/>
      <c r="P40" s="296"/>
      <c r="Q40" s="296"/>
      <c r="R40" s="296"/>
      <c r="S40" s="296"/>
      <c r="T40" s="296"/>
      <c r="U40" s="296"/>
      <c r="V40" s="296"/>
      <c r="W40" s="296"/>
      <c r="X40" s="296"/>
      <c r="Y40" s="296"/>
      <c r="Z40" s="296"/>
      <c r="AA40" s="296"/>
      <c r="AB40" s="296"/>
      <c r="AC40" s="296"/>
      <c r="AD40" s="296"/>
      <c r="AE40" s="296"/>
      <c r="AF40" s="296"/>
      <c r="AG40" s="296"/>
      <c r="AH40" s="296"/>
      <c r="AI40" s="296"/>
      <c r="AJ40" s="296"/>
      <c r="AK40" s="296"/>
    </row>
    <row r="41" spans="1:37" x14ac:dyDescent="0.25">
      <c r="A41" s="322">
        <v>13</v>
      </c>
      <c r="B41" s="315" t="s">
        <v>50</v>
      </c>
      <c r="C41" s="172" t="s">
        <v>1046</v>
      </c>
      <c r="D41" s="315" t="s">
        <v>248</v>
      </c>
      <c r="E41" s="325">
        <v>81</v>
      </c>
      <c r="F41" s="297">
        <v>12203</v>
      </c>
      <c r="G41" s="297">
        <v>6192</v>
      </c>
      <c r="H41" s="303">
        <v>0</v>
      </c>
      <c r="I41" s="306">
        <v>0.49258400000000002</v>
      </c>
      <c r="J41" s="297">
        <v>6192</v>
      </c>
      <c r="K41" s="300">
        <v>501552</v>
      </c>
      <c r="L41" s="315" t="s">
        <v>1027</v>
      </c>
      <c r="M41" s="318">
        <v>10</v>
      </c>
      <c r="N41" s="294">
        <v>5</v>
      </c>
      <c r="O41" s="294">
        <v>3</v>
      </c>
      <c r="P41" s="294" t="s">
        <v>1028</v>
      </c>
      <c r="Q41" s="294">
        <v>3</v>
      </c>
      <c r="R41" s="294">
        <v>3</v>
      </c>
      <c r="S41" s="294">
        <v>3</v>
      </c>
      <c r="T41" s="294">
        <v>3</v>
      </c>
      <c r="U41" s="294">
        <v>3</v>
      </c>
      <c r="V41" s="294">
        <v>3</v>
      </c>
      <c r="W41" s="294">
        <v>3</v>
      </c>
      <c r="X41" s="294">
        <v>3</v>
      </c>
      <c r="Y41" s="294">
        <v>3</v>
      </c>
      <c r="Z41" s="294">
        <v>3</v>
      </c>
      <c r="AA41" s="294">
        <v>3</v>
      </c>
      <c r="AB41" s="294">
        <v>3</v>
      </c>
      <c r="AC41" s="294">
        <v>3</v>
      </c>
      <c r="AD41" s="294">
        <v>3</v>
      </c>
      <c r="AE41" s="294">
        <v>3</v>
      </c>
      <c r="AF41" s="294">
        <v>3</v>
      </c>
      <c r="AG41" s="294">
        <v>3</v>
      </c>
      <c r="AH41" s="294">
        <v>3</v>
      </c>
      <c r="AI41" s="294">
        <v>3</v>
      </c>
      <c r="AJ41" s="294">
        <v>3</v>
      </c>
      <c r="AK41" s="294">
        <v>3</v>
      </c>
    </row>
    <row r="42" spans="1:37" x14ac:dyDescent="0.25">
      <c r="A42" s="323"/>
      <c r="B42" s="316"/>
      <c r="C42" s="173" t="s">
        <v>1047</v>
      </c>
      <c r="D42" s="316"/>
      <c r="E42" s="326"/>
      <c r="F42" s="298"/>
      <c r="G42" s="298"/>
      <c r="H42" s="304"/>
      <c r="I42" s="307"/>
      <c r="J42" s="298"/>
      <c r="K42" s="301"/>
      <c r="L42" s="316"/>
      <c r="M42" s="319"/>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295"/>
    </row>
    <row r="43" spans="1:37" x14ac:dyDescent="0.25">
      <c r="A43" s="323"/>
      <c r="B43" s="316"/>
      <c r="C43" s="173" t="s">
        <v>1052</v>
      </c>
      <c r="D43" s="316"/>
      <c r="E43" s="326"/>
      <c r="F43" s="298"/>
      <c r="G43" s="298"/>
      <c r="H43" s="304"/>
      <c r="I43" s="307"/>
      <c r="J43" s="298"/>
      <c r="K43" s="301"/>
      <c r="L43" s="316"/>
      <c r="M43" s="319"/>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row>
    <row r="44" spans="1:37" x14ac:dyDescent="0.25">
      <c r="A44" s="323"/>
      <c r="B44" s="316"/>
      <c r="C44" s="173" t="s">
        <v>1030</v>
      </c>
      <c r="D44" s="316"/>
      <c r="E44" s="326"/>
      <c r="F44" s="298"/>
      <c r="G44" s="298"/>
      <c r="H44" s="304"/>
      <c r="I44" s="307"/>
      <c r="J44" s="298"/>
      <c r="K44" s="301"/>
      <c r="L44" s="316"/>
      <c r="M44" s="319"/>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row>
    <row r="45" spans="1:37" ht="25.5" x14ac:dyDescent="0.25">
      <c r="A45" s="324"/>
      <c r="B45" s="317"/>
      <c r="C45" s="174" t="s">
        <v>1032</v>
      </c>
      <c r="D45" s="317"/>
      <c r="E45" s="327"/>
      <c r="F45" s="299"/>
      <c r="G45" s="299"/>
      <c r="H45" s="305"/>
      <c r="I45" s="308"/>
      <c r="J45" s="299"/>
      <c r="K45" s="302"/>
      <c r="L45" s="317"/>
      <c r="M45" s="320"/>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row>
    <row r="46" spans="1:37" ht="25.5" x14ac:dyDescent="0.25">
      <c r="A46" s="322">
        <v>17</v>
      </c>
      <c r="B46" s="315" t="s">
        <v>51</v>
      </c>
      <c r="C46" s="172" t="s">
        <v>1053</v>
      </c>
      <c r="D46" s="315" t="s">
        <v>259</v>
      </c>
      <c r="E46" s="325">
        <v>116</v>
      </c>
      <c r="F46" s="297">
        <v>10099</v>
      </c>
      <c r="G46" s="297">
        <v>5373</v>
      </c>
      <c r="H46" s="303">
        <v>0</v>
      </c>
      <c r="I46" s="306">
        <v>0.46796700000000002</v>
      </c>
      <c r="J46" s="297">
        <v>5373</v>
      </c>
      <c r="K46" s="300">
        <v>623268</v>
      </c>
      <c r="L46" s="315" t="s">
        <v>1027</v>
      </c>
      <c r="M46" s="318">
        <v>40</v>
      </c>
      <c r="N46" s="294">
        <v>10</v>
      </c>
      <c r="O46" s="294">
        <v>3</v>
      </c>
      <c r="P46" s="294" t="s">
        <v>1028</v>
      </c>
      <c r="Q46" s="294">
        <v>3</v>
      </c>
      <c r="R46" s="294">
        <v>3</v>
      </c>
      <c r="S46" s="294">
        <v>3</v>
      </c>
      <c r="T46" s="294">
        <v>3</v>
      </c>
      <c r="U46" s="294">
        <v>3</v>
      </c>
      <c r="V46" s="294">
        <v>3</v>
      </c>
      <c r="W46" s="294">
        <v>3</v>
      </c>
      <c r="X46" s="294">
        <v>3</v>
      </c>
      <c r="Y46" s="294">
        <v>3</v>
      </c>
      <c r="Z46" s="294">
        <v>3</v>
      </c>
      <c r="AA46" s="294">
        <v>3</v>
      </c>
      <c r="AB46" s="294">
        <v>3</v>
      </c>
      <c r="AC46" s="294">
        <v>3</v>
      </c>
      <c r="AD46" s="294">
        <v>3</v>
      </c>
      <c r="AE46" s="294">
        <v>3</v>
      </c>
      <c r="AF46" s="294">
        <v>3</v>
      </c>
      <c r="AG46" s="294">
        <v>3</v>
      </c>
      <c r="AH46" s="294">
        <v>3</v>
      </c>
      <c r="AI46" s="294">
        <v>3</v>
      </c>
      <c r="AJ46" s="294">
        <v>3</v>
      </c>
      <c r="AK46" s="294">
        <v>3</v>
      </c>
    </row>
    <row r="47" spans="1:37" x14ac:dyDescent="0.25">
      <c r="A47" s="323"/>
      <c r="B47" s="316"/>
      <c r="C47" s="173" t="s">
        <v>1030</v>
      </c>
      <c r="D47" s="316"/>
      <c r="E47" s="326"/>
      <c r="F47" s="298"/>
      <c r="G47" s="298"/>
      <c r="H47" s="304"/>
      <c r="I47" s="307"/>
      <c r="J47" s="298"/>
      <c r="K47" s="301"/>
      <c r="L47" s="316"/>
      <c r="M47" s="319"/>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row>
    <row r="48" spans="1:37" ht="63.75" x14ac:dyDescent="0.25">
      <c r="A48" s="324"/>
      <c r="B48" s="317"/>
      <c r="C48" s="174" t="s">
        <v>1031</v>
      </c>
      <c r="D48" s="317"/>
      <c r="E48" s="327"/>
      <c r="F48" s="299"/>
      <c r="G48" s="299"/>
      <c r="H48" s="305"/>
      <c r="I48" s="308"/>
      <c r="J48" s="299"/>
      <c r="K48" s="302"/>
      <c r="L48" s="317"/>
      <c r="M48" s="320"/>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row>
    <row r="49" spans="1:37" x14ac:dyDescent="0.25">
      <c r="A49" s="346">
        <v>20</v>
      </c>
      <c r="B49" s="340" t="s">
        <v>123</v>
      </c>
      <c r="C49" s="177" t="s">
        <v>1054</v>
      </c>
      <c r="D49" s="340" t="s">
        <v>261</v>
      </c>
      <c r="E49" s="349">
        <v>96</v>
      </c>
      <c r="F49" s="352">
        <v>10415</v>
      </c>
      <c r="G49" s="352">
        <v>4919</v>
      </c>
      <c r="H49" s="331">
        <v>1</v>
      </c>
      <c r="I49" s="306">
        <v>1</v>
      </c>
      <c r="J49" s="334" t="s">
        <v>1061</v>
      </c>
      <c r="K49" s="337" t="s">
        <v>1062</v>
      </c>
      <c r="L49" s="340" t="s">
        <v>987</v>
      </c>
      <c r="M49" s="343">
        <v>20</v>
      </c>
      <c r="N49" s="328">
        <v>10</v>
      </c>
      <c r="O49" s="328">
        <v>3</v>
      </c>
      <c r="P49" s="328" t="s">
        <v>1028</v>
      </c>
      <c r="Q49" s="328">
        <v>3</v>
      </c>
      <c r="R49" s="328">
        <v>3</v>
      </c>
      <c r="S49" s="328">
        <v>3</v>
      </c>
      <c r="T49" s="328">
        <v>3</v>
      </c>
      <c r="U49" s="328">
        <v>3</v>
      </c>
      <c r="V49" s="328">
        <v>3</v>
      </c>
      <c r="W49" s="328">
        <v>3</v>
      </c>
      <c r="X49" s="328">
        <v>3</v>
      </c>
      <c r="Y49" s="328">
        <v>3</v>
      </c>
      <c r="Z49" s="328">
        <v>3</v>
      </c>
      <c r="AA49" s="328">
        <v>3</v>
      </c>
      <c r="AB49" s="328">
        <v>3</v>
      </c>
      <c r="AC49" s="328">
        <v>3</v>
      </c>
      <c r="AD49" s="328">
        <v>3</v>
      </c>
      <c r="AE49" s="328">
        <v>3</v>
      </c>
      <c r="AF49" s="328">
        <v>3</v>
      </c>
      <c r="AG49" s="328">
        <v>3</v>
      </c>
      <c r="AH49" s="328">
        <v>3</v>
      </c>
      <c r="AI49" s="328">
        <v>3</v>
      </c>
      <c r="AJ49" s="328">
        <v>3</v>
      </c>
      <c r="AK49" s="328">
        <v>3</v>
      </c>
    </row>
    <row r="50" spans="1:37" x14ac:dyDescent="0.25">
      <c r="A50" s="347"/>
      <c r="B50" s="341"/>
      <c r="C50" s="178" t="s">
        <v>1055</v>
      </c>
      <c r="D50" s="341"/>
      <c r="E50" s="350"/>
      <c r="F50" s="353"/>
      <c r="G50" s="353"/>
      <c r="H50" s="332"/>
      <c r="I50" s="307"/>
      <c r="J50" s="335"/>
      <c r="K50" s="338"/>
      <c r="L50" s="341"/>
      <c r="M50" s="344"/>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row>
    <row r="51" spans="1:37" x14ac:dyDescent="0.25">
      <c r="A51" s="347"/>
      <c r="B51" s="341"/>
      <c r="C51" s="178" t="s">
        <v>1056</v>
      </c>
      <c r="D51" s="341"/>
      <c r="E51" s="350"/>
      <c r="F51" s="353"/>
      <c r="G51" s="353"/>
      <c r="H51" s="332"/>
      <c r="I51" s="307"/>
      <c r="J51" s="335"/>
      <c r="K51" s="338"/>
      <c r="L51" s="341"/>
      <c r="M51" s="344"/>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row>
    <row r="52" spans="1:37" x14ac:dyDescent="0.25">
      <c r="A52" s="347"/>
      <c r="B52" s="341"/>
      <c r="C52" s="178" t="s">
        <v>1057</v>
      </c>
      <c r="D52" s="341"/>
      <c r="E52" s="350"/>
      <c r="F52" s="353"/>
      <c r="G52" s="353"/>
      <c r="H52" s="332"/>
      <c r="I52" s="307"/>
      <c r="J52" s="335"/>
      <c r="K52" s="338"/>
      <c r="L52" s="341"/>
      <c r="M52" s="344"/>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row>
    <row r="53" spans="1:37" x14ac:dyDescent="0.25">
      <c r="A53" s="347"/>
      <c r="B53" s="341"/>
      <c r="C53" s="178" t="s">
        <v>1058</v>
      </c>
      <c r="D53" s="341"/>
      <c r="E53" s="350"/>
      <c r="F53" s="353"/>
      <c r="G53" s="353"/>
      <c r="H53" s="332"/>
      <c r="I53" s="307"/>
      <c r="J53" s="335"/>
      <c r="K53" s="338"/>
      <c r="L53" s="341"/>
      <c r="M53" s="344"/>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row>
    <row r="54" spans="1:37" x14ac:dyDescent="0.25">
      <c r="A54" s="347"/>
      <c r="B54" s="341"/>
      <c r="C54" s="178" t="s">
        <v>1059</v>
      </c>
      <c r="D54" s="341"/>
      <c r="E54" s="350"/>
      <c r="F54" s="353"/>
      <c r="G54" s="353"/>
      <c r="H54" s="332"/>
      <c r="I54" s="307"/>
      <c r="J54" s="335"/>
      <c r="K54" s="338"/>
      <c r="L54" s="341"/>
      <c r="M54" s="344"/>
      <c r="N54" s="329"/>
      <c r="O54" s="329"/>
      <c r="P54" s="329"/>
      <c r="Q54" s="329"/>
      <c r="R54" s="329"/>
      <c r="S54" s="329"/>
      <c r="T54" s="329"/>
      <c r="U54" s="329"/>
      <c r="V54" s="329"/>
      <c r="W54" s="329"/>
      <c r="X54" s="329"/>
      <c r="Y54" s="329"/>
      <c r="Z54" s="329"/>
      <c r="AA54" s="329"/>
      <c r="AB54" s="329"/>
      <c r="AC54" s="329"/>
      <c r="AD54" s="329"/>
      <c r="AE54" s="329"/>
      <c r="AF54" s="329"/>
      <c r="AG54" s="329"/>
      <c r="AH54" s="329"/>
      <c r="AI54" s="329"/>
      <c r="AJ54" s="329"/>
      <c r="AK54" s="329"/>
    </row>
    <row r="55" spans="1:37" ht="63.75" x14ac:dyDescent="0.25">
      <c r="A55" s="347"/>
      <c r="B55" s="341"/>
      <c r="C55" s="178" t="s">
        <v>1031</v>
      </c>
      <c r="D55" s="341"/>
      <c r="E55" s="350"/>
      <c r="F55" s="353"/>
      <c r="G55" s="353"/>
      <c r="H55" s="332"/>
      <c r="I55" s="307"/>
      <c r="J55" s="335"/>
      <c r="K55" s="338"/>
      <c r="L55" s="341"/>
      <c r="M55" s="344"/>
      <c r="N55" s="329"/>
      <c r="O55" s="329"/>
      <c r="P55" s="329"/>
      <c r="Q55" s="329"/>
      <c r="R55" s="329"/>
      <c r="S55" s="329"/>
      <c r="T55" s="329"/>
      <c r="U55" s="329"/>
      <c r="V55" s="329"/>
      <c r="W55" s="329"/>
      <c r="X55" s="329"/>
      <c r="Y55" s="329"/>
      <c r="Z55" s="329"/>
      <c r="AA55" s="329"/>
      <c r="AB55" s="329"/>
      <c r="AC55" s="329"/>
      <c r="AD55" s="329"/>
      <c r="AE55" s="329"/>
      <c r="AF55" s="329"/>
      <c r="AG55" s="329"/>
      <c r="AH55" s="329"/>
      <c r="AI55" s="329"/>
      <c r="AJ55" s="329"/>
      <c r="AK55" s="329"/>
    </row>
    <row r="56" spans="1:37" x14ac:dyDescent="0.25">
      <c r="A56" s="347"/>
      <c r="B56" s="341"/>
      <c r="C56" s="178" t="s">
        <v>1050</v>
      </c>
      <c r="D56" s="341"/>
      <c r="E56" s="350"/>
      <c r="F56" s="353"/>
      <c r="G56" s="353"/>
      <c r="H56" s="332"/>
      <c r="I56" s="307"/>
      <c r="J56" s="335"/>
      <c r="K56" s="338"/>
      <c r="L56" s="341"/>
      <c r="M56" s="344"/>
      <c r="N56" s="329"/>
      <c r="O56" s="329"/>
      <c r="P56" s="329"/>
      <c r="Q56" s="329"/>
      <c r="R56" s="329"/>
      <c r="S56" s="329"/>
      <c r="T56" s="329"/>
      <c r="U56" s="329"/>
      <c r="V56" s="329"/>
      <c r="W56" s="329"/>
      <c r="X56" s="329"/>
      <c r="Y56" s="329"/>
      <c r="Z56" s="329"/>
      <c r="AA56" s="329"/>
      <c r="AB56" s="329"/>
      <c r="AC56" s="329"/>
      <c r="AD56" s="329"/>
      <c r="AE56" s="329"/>
      <c r="AF56" s="329"/>
      <c r="AG56" s="329"/>
      <c r="AH56" s="329"/>
      <c r="AI56" s="329"/>
      <c r="AJ56" s="329"/>
      <c r="AK56" s="329"/>
    </row>
    <row r="57" spans="1:37" ht="25.5" x14ac:dyDescent="0.25">
      <c r="A57" s="348"/>
      <c r="B57" s="342"/>
      <c r="C57" s="179" t="s">
        <v>1060</v>
      </c>
      <c r="D57" s="342"/>
      <c r="E57" s="351"/>
      <c r="F57" s="354"/>
      <c r="G57" s="354"/>
      <c r="H57" s="333"/>
      <c r="I57" s="308"/>
      <c r="J57" s="336"/>
      <c r="K57" s="339"/>
      <c r="L57" s="342"/>
      <c r="M57" s="345"/>
      <c r="N57" s="330"/>
      <c r="O57" s="330"/>
      <c r="P57" s="330"/>
      <c r="Q57" s="330"/>
      <c r="R57" s="330"/>
      <c r="S57" s="330"/>
      <c r="T57" s="330"/>
      <c r="U57" s="330"/>
      <c r="V57" s="330"/>
      <c r="W57" s="330"/>
      <c r="X57" s="330"/>
      <c r="Y57" s="330"/>
      <c r="Z57" s="330"/>
      <c r="AA57" s="330"/>
      <c r="AB57" s="330"/>
      <c r="AC57" s="330"/>
      <c r="AD57" s="330"/>
      <c r="AE57" s="330"/>
      <c r="AF57" s="330"/>
      <c r="AG57" s="330"/>
      <c r="AH57" s="330"/>
      <c r="AI57" s="330"/>
      <c r="AJ57" s="330"/>
      <c r="AK57" s="330"/>
    </row>
    <row r="58" spans="1:37" ht="25.5" x14ac:dyDescent="0.25">
      <c r="A58" s="322">
        <v>21</v>
      </c>
      <c r="B58" s="315" t="s">
        <v>52</v>
      </c>
      <c r="C58" s="172" t="s">
        <v>1063</v>
      </c>
      <c r="D58" s="315" t="s">
        <v>248</v>
      </c>
      <c r="E58" s="325">
        <v>96</v>
      </c>
      <c r="F58" s="297">
        <v>11572</v>
      </c>
      <c r="G58" s="297">
        <v>5645</v>
      </c>
      <c r="H58" s="303">
        <v>0</v>
      </c>
      <c r="I58" s="306">
        <v>0.512185</v>
      </c>
      <c r="J58" s="297">
        <v>5645</v>
      </c>
      <c r="K58" s="300">
        <v>541920</v>
      </c>
      <c r="L58" s="315" t="s">
        <v>1027</v>
      </c>
      <c r="M58" s="318">
        <v>20</v>
      </c>
      <c r="N58" s="294">
        <v>10</v>
      </c>
      <c r="O58" s="294">
        <v>3</v>
      </c>
      <c r="P58" s="294" t="s">
        <v>1028</v>
      </c>
      <c r="Q58" s="294">
        <v>3</v>
      </c>
      <c r="R58" s="294">
        <v>3</v>
      </c>
      <c r="S58" s="294">
        <v>3</v>
      </c>
      <c r="T58" s="294">
        <v>3</v>
      </c>
      <c r="U58" s="294">
        <v>3</v>
      </c>
      <c r="V58" s="294">
        <v>3</v>
      </c>
      <c r="W58" s="294">
        <v>3</v>
      </c>
      <c r="X58" s="294">
        <v>3</v>
      </c>
      <c r="Y58" s="294">
        <v>3</v>
      </c>
      <c r="Z58" s="294">
        <v>3</v>
      </c>
      <c r="AA58" s="294">
        <v>3</v>
      </c>
      <c r="AB58" s="294">
        <v>3</v>
      </c>
      <c r="AC58" s="294">
        <v>3</v>
      </c>
      <c r="AD58" s="294">
        <v>3</v>
      </c>
      <c r="AE58" s="294">
        <v>3</v>
      </c>
      <c r="AF58" s="294">
        <v>3</v>
      </c>
      <c r="AG58" s="294">
        <v>3</v>
      </c>
      <c r="AH58" s="294">
        <v>3</v>
      </c>
      <c r="AI58" s="294">
        <v>3</v>
      </c>
      <c r="AJ58" s="294">
        <v>3</v>
      </c>
      <c r="AK58" s="294">
        <v>3</v>
      </c>
    </row>
    <row r="59" spans="1:37" ht="63.75" x14ac:dyDescent="0.25">
      <c r="A59" s="323"/>
      <c r="B59" s="316"/>
      <c r="C59" s="173" t="s">
        <v>1031</v>
      </c>
      <c r="D59" s="316"/>
      <c r="E59" s="326"/>
      <c r="F59" s="298"/>
      <c r="G59" s="298"/>
      <c r="H59" s="304"/>
      <c r="I59" s="307"/>
      <c r="J59" s="298"/>
      <c r="K59" s="301"/>
      <c r="L59" s="316"/>
      <c r="M59" s="319"/>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295"/>
    </row>
    <row r="60" spans="1:37" ht="25.5" x14ac:dyDescent="0.25">
      <c r="A60" s="324"/>
      <c r="B60" s="317"/>
      <c r="C60" s="174" t="s">
        <v>1032</v>
      </c>
      <c r="D60" s="317"/>
      <c r="E60" s="327"/>
      <c r="F60" s="299"/>
      <c r="G60" s="299"/>
      <c r="H60" s="305"/>
      <c r="I60" s="308"/>
      <c r="J60" s="299"/>
      <c r="K60" s="302"/>
      <c r="L60" s="317"/>
      <c r="M60" s="320"/>
      <c r="N60" s="296"/>
      <c r="O60" s="296"/>
      <c r="P60" s="296"/>
      <c r="Q60" s="296"/>
      <c r="R60" s="296"/>
      <c r="S60" s="296"/>
      <c r="T60" s="296"/>
      <c r="U60" s="296"/>
      <c r="V60" s="296"/>
      <c r="W60" s="296"/>
      <c r="X60" s="296"/>
      <c r="Y60" s="296"/>
      <c r="Z60" s="296"/>
      <c r="AA60" s="296"/>
      <c r="AB60" s="296"/>
      <c r="AC60" s="296"/>
      <c r="AD60" s="296"/>
      <c r="AE60" s="296"/>
      <c r="AF60" s="296"/>
      <c r="AG60" s="296"/>
      <c r="AH60" s="296"/>
      <c r="AI60" s="296"/>
      <c r="AJ60" s="296"/>
      <c r="AK60" s="296"/>
    </row>
    <row r="61" spans="1:37" ht="63.75" x14ac:dyDescent="0.25">
      <c r="A61" s="163">
        <v>28</v>
      </c>
      <c r="B61" s="89" t="s">
        <v>53</v>
      </c>
      <c r="C61" s="103" t="s">
        <v>263</v>
      </c>
      <c r="D61" s="89" t="s">
        <v>264</v>
      </c>
      <c r="E61" s="157">
        <v>155</v>
      </c>
      <c r="F61" s="166">
        <v>4471</v>
      </c>
      <c r="G61" s="166">
        <v>2630</v>
      </c>
      <c r="H61" s="167">
        <v>0</v>
      </c>
      <c r="I61" s="168">
        <v>0.41176499999999999</v>
      </c>
      <c r="J61" s="166">
        <v>2630</v>
      </c>
      <c r="K61" s="169">
        <v>407650</v>
      </c>
      <c r="L61" s="89" t="s">
        <v>1027</v>
      </c>
      <c r="M61" s="148">
        <v>20</v>
      </c>
      <c r="N61" s="148">
        <v>4</v>
      </c>
      <c r="O61" s="148" t="s">
        <v>1028</v>
      </c>
      <c r="P61" s="148" t="s">
        <v>1028</v>
      </c>
      <c r="Q61" s="148" t="s">
        <v>1028</v>
      </c>
      <c r="R61" s="148" t="s">
        <v>1028</v>
      </c>
      <c r="S61" s="148">
        <v>8</v>
      </c>
      <c r="T61" s="148" t="s">
        <v>1028</v>
      </c>
      <c r="U61" s="148">
        <v>4</v>
      </c>
      <c r="V61" s="148" t="s">
        <v>1028</v>
      </c>
      <c r="W61" s="148">
        <v>4</v>
      </c>
      <c r="X61" s="148" t="s">
        <v>1028</v>
      </c>
      <c r="Y61" s="148">
        <v>16</v>
      </c>
      <c r="Z61" s="148">
        <v>12</v>
      </c>
      <c r="AA61" s="148">
        <v>17</v>
      </c>
      <c r="AB61" s="148">
        <v>8</v>
      </c>
      <c r="AC61" s="148">
        <v>17</v>
      </c>
      <c r="AD61" s="148" t="s">
        <v>1028</v>
      </c>
      <c r="AE61" s="148">
        <v>28</v>
      </c>
      <c r="AF61" s="148" t="s">
        <v>1028</v>
      </c>
      <c r="AG61" s="148" t="s">
        <v>1028</v>
      </c>
      <c r="AH61" s="148" t="s">
        <v>1028</v>
      </c>
      <c r="AI61" s="148" t="s">
        <v>1028</v>
      </c>
      <c r="AJ61" s="148" t="s">
        <v>1028</v>
      </c>
      <c r="AK61" s="148">
        <v>17</v>
      </c>
    </row>
    <row r="62" spans="1:37" ht="25.5" x14ac:dyDescent="0.25">
      <c r="A62" s="322">
        <v>29</v>
      </c>
      <c r="B62" s="315" t="s">
        <v>54</v>
      </c>
      <c r="C62" s="172" t="s">
        <v>1064</v>
      </c>
      <c r="D62" s="315" t="s">
        <v>248</v>
      </c>
      <c r="E62" s="325">
        <v>96</v>
      </c>
      <c r="F62" s="297">
        <v>7995</v>
      </c>
      <c r="G62" s="297">
        <v>4595</v>
      </c>
      <c r="H62" s="303">
        <v>0</v>
      </c>
      <c r="I62" s="306">
        <v>0.42526599999999998</v>
      </c>
      <c r="J62" s="297">
        <v>4595</v>
      </c>
      <c r="K62" s="300">
        <v>441120</v>
      </c>
      <c r="L62" s="315" t="s">
        <v>1027</v>
      </c>
      <c r="M62" s="318">
        <v>20</v>
      </c>
      <c r="N62" s="294">
        <v>10</v>
      </c>
      <c r="O62" s="294">
        <v>3</v>
      </c>
      <c r="P62" s="294" t="s">
        <v>1028</v>
      </c>
      <c r="Q62" s="294">
        <v>3</v>
      </c>
      <c r="R62" s="294">
        <v>3</v>
      </c>
      <c r="S62" s="294">
        <v>3</v>
      </c>
      <c r="T62" s="294">
        <v>3</v>
      </c>
      <c r="U62" s="294">
        <v>3</v>
      </c>
      <c r="V62" s="294">
        <v>3</v>
      </c>
      <c r="W62" s="294">
        <v>3</v>
      </c>
      <c r="X62" s="294">
        <v>3</v>
      </c>
      <c r="Y62" s="294">
        <v>3</v>
      </c>
      <c r="Z62" s="294">
        <v>3</v>
      </c>
      <c r="AA62" s="294">
        <v>3</v>
      </c>
      <c r="AB62" s="294">
        <v>3</v>
      </c>
      <c r="AC62" s="294">
        <v>3</v>
      </c>
      <c r="AD62" s="294">
        <v>3</v>
      </c>
      <c r="AE62" s="294">
        <v>3</v>
      </c>
      <c r="AF62" s="294">
        <v>3</v>
      </c>
      <c r="AG62" s="294">
        <v>3</v>
      </c>
      <c r="AH62" s="294">
        <v>3</v>
      </c>
      <c r="AI62" s="294">
        <v>3</v>
      </c>
      <c r="AJ62" s="294">
        <v>3</v>
      </c>
      <c r="AK62" s="294">
        <v>3</v>
      </c>
    </row>
    <row r="63" spans="1:37" x14ac:dyDescent="0.25">
      <c r="A63" s="323"/>
      <c r="B63" s="316"/>
      <c r="C63" s="173" t="s">
        <v>1065</v>
      </c>
      <c r="D63" s="316"/>
      <c r="E63" s="326"/>
      <c r="F63" s="298"/>
      <c r="G63" s="298"/>
      <c r="H63" s="304"/>
      <c r="I63" s="307"/>
      <c r="J63" s="298"/>
      <c r="K63" s="301"/>
      <c r="L63" s="316"/>
      <c r="M63" s="319"/>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row>
    <row r="64" spans="1:37" ht="51" x14ac:dyDescent="0.25">
      <c r="A64" s="324"/>
      <c r="B64" s="317"/>
      <c r="C64" s="174" t="s">
        <v>1066</v>
      </c>
      <c r="D64" s="317"/>
      <c r="E64" s="327"/>
      <c r="F64" s="299"/>
      <c r="G64" s="299"/>
      <c r="H64" s="305"/>
      <c r="I64" s="308"/>
      <c r="J64" s="299"/>
      <c r="K64" s="302"/>
      <c r="L64" s="317"/>
      <c r="M64" s="320"/>
      <c r="N64" s="296"/>
      <c r="O64" s="296"/>
      <c r="P64" s="296"/>
      <c r="Q64" s="296"/>
      <c r="R64" s="296"/>
      <c r="S64" s="296"/>
      <c r="T64" s="296"/>
      <c r="U64" s="296"/>
      <c r="V64" s="296"/>
      <c r="W64" s="296"/>
      <c r="X64" s="296"/>
      <c r="Y64" s="296"/>
      <c r="Z64" s="296"/>
      <c r="AA64" s="296"/>
      <c r="AB64" s="296"/>
      <c r="AC64" s="296"/>
      <c r="AD64" s="296"/>
      <c r="AE64" s="296"/>
      <c r="AF64" s="296"/>
      <c r="AG64" s="296"/>
      <c r="AH64" s="296"/>
      <c r="AI64" s="296"/>
      <c r="AJ64" s="296"/>
      <c r="AK64" s="296"/>
    </row>
    <row r="65" spans="1:37" ht="51" x14ac:dyDescent="0.25">
      <c r="A65" s="322">
        <v>32</v>
      </c>
      <c r="B65" s="315" t="s">
        <v>55</v>
      </c>
      <c r="C65" s="172" t="s">
        <v>1067</v>
      </c>
      <c r="D65" s="171" t="s">
        <v>1069</v>
      </c>
      <c r="E65" s="325">
        <v>96</v>
      </c>
      <c r="F65" s="297">
        <v>7101</v>
      </c>
      <c r="G65" s="297">
        <v>3916</v>
      </c>
      <c r="H65" s="303">
        <v>0</v>
      </c>
      <c r="I65" s="306">
        <v>0.44852799999999998</v>
      </c>
      <c r="J65" s="297">
        <v>3916</v>
      </c>
      <c r="K65" s="300">
        <v>375936</v>
      </c>
      <c r="L65" s="315" t="s">
        <v>1027</v>
      </c>
      <c r="M65" s="318">
        <v>20</v>
      </c>
      <c r="N65" s="294">
        <v>10</v>
      </c>
      <c r="O65" s="294">
        <v>3</v>
      </c>
      <c r="P65" s="294" t="s">
        <v>1028</v>
      </c>
      <c r="Q65" s="294">
        <v>3</v>
      </c>
      <c r="R65" s="294">
        <v>3</v>
      </c>
      <c r="S65" s="294">
        <v>3</v>
      </c>
      <c r="T65" s="294">
        <v>3</v>
      </c>
      <c r="U65" s="294">
        <v>3</v>
      </c>
      <c r="V65" s="294">
        <v>3</v>
      </c>
      <c r="W65" s="294">
        <v>3</v>
      </c>
      <c r="X65" s="294">
        <v>3</v>
      </c>
      <c r="Y65" s="294">
        <v>3</v>
      </c>
      <c r="Z65" s="294">
        <v>3</v>
      </c>
      <c r="AA65" s="294">
        <v>3</v>
      </c>
      <c r="AB65" s="294">
        <v>3</v>
      </c>
      <c r="AC65" s="294">
        <v>3</v>
      </c>
      <c r="AD65" s="294">
        <v>3</v>
      </c>
      <c r="AE65" s="294">
        <v>3</v>
      </c>
      <c r="AF65" s="294">
        <v>3</v>
      </c>
      <c r="AG65" s="294">
        <v>3</v>
      </c>
      <c r="AH65" s="294">
        <v>3</v>
      </c>
      <c r="AI65" s="294">
        <v>3</v>
      </c>
      <c r="AJ65" s="294">
        <v>3</v>
      </c>
      <c r="AK65" s="294">
        <v>3</v>
      </c>
    </row>
    <row r="66" spans="1:37" ht="38.25" x14ac:dyDescent="0.25">
      <c r="A66" s="323"/>
      <c r="B66" s="316"/>
      <c r="C66" s="173" t="s">
        <v>1068</v>
      </c>
      <c r="D66" s="175" t="s">
        <v>1070</v>
      </c>
      <c r="E66" s="326"/>
      <c r="F66" s="298"/>
      <c r="G66" s="298"/>
      <c r="H66" s="304"/>
      <c r="I66" s="307"/>
      <c r="J66" s="298"/>
      <c r="K66" s="301"/>
      <c r="L66" s="316"/>
      <c r="M66" s="319"/>
      <c r="N66" s="295"/>
      <c r="O66" s="295"/>
      <c r="P66" s="295"/>
      <c r="Q66" s="295"/>
      <c r="R66" s="295"/>
      <c r="S66" s="295"/>
      <c r="T66" s="295"/>
      <c r="U66" s="295"/>
      <c r="V66" s="295"/>
      <c r="W66" s="295"/>
      <c r="X66" s="295"/>
      <c r="Y66" s="295"/>
      <c r="Z66" s="295"/>
      <c r="AA66" s="295"/>
      <c r="AB66" s="295"/>
      <c r="AC66" s="295"/>
      <c r="AD66" s="295"/>
      <c r="AE66" s="295"/>
      <c r="AF66" s="295"/>
      <c r="AG66" s="295"/>
      <c r="AH66" s="295"/>
      <c r="AI66" s="295"/>
      <c r="AJ66" s="295"/>
      <c r="AK66" s="295"/>
    </row>
    <row r="67" spans="1:37" ht="63.75" x14ac:dyDescent="0.25">
      <c r="A67" s="324"/>
      <c r="B67" s="317"/>
      <c r="C67" s="174" t="s">
        <v>1031</v>
      </c>
      <c r="D67" s="176"/>
      <c r="E67" s="327"/>
      <c r="F67" s="299"/>
      <c r="G67" s="299"/>
      <c r="H67" s="305"/>
      <c r="I67" s="308"/>
      <c r="J67" s="299"/>
      <c r="K67" s="302"/>
      <c r="L67" s="317"/>
      <c r="M67" s="320"/>
      <c r="N67" s="296"/>
      <c r="O67" s="296"/>
      <c r="P67" s="296"/>
      <c r="Q67" s="296"/>
      <c r="R67" s="296"/>
      <c r="S67" s="296"/>
      <c r="T67" s="296"/>
      <c r="U67" s="296"/>
      <c r="V67" s="296"/>
      <c r="W67" s="296"/>
      <c r="X67" s="296"/>
      <c r="Y67" s="296"/>
      <c r="Z67" s="296"/>
      <c r="AA67" s="296"/>
      <c r="AB67" s="296"/>
      <c r="AC67" s="296"/>
      <c r="AD67" s="296"/>
      <c r="AE67" s="296"/>
      <c r="AF67" s="296"/>
      <c r="AG67" s="296"/>
      <c r="AH67" s="296"/>
      <c r="AI67" s="296"/>
      <c r="AJ67" s="296"/>
      <c r="AK67" s="296"/>
    </row>
    <row r="68" spans="1:37" ht="50.1" customHeight="1" x14ac:dyDescent="0.25">
      <c r="A68" s="322">
        <v>38</v>
      </c>
      <c r="B68" s="315" t="s">
        <v>56</v>
      </c>
      <c r="C68" s="355" t="s">
        <v>268</v>
      </c>
      <c r="D68" s="171" t="s">
        <v>1069</v>
      </c>
      <c r="E68" s="325">
        <v>25</v>
      </c>
      <c r="F68" s="297">
        <v>16516</v>
      </c>
      <c r="G68" s="297">
        <v>10562</v>
      </c>
      <c r="H68" s="303">
        <v>0</v>
      </c>
      <c r="I68" s="306">
        <v>0.36049900000000001</v>
      </c>
      <c r="J68" s="297">
        <v>10562</v>
      </c>
      <c r="K68" s="300">
        <v>264050</v>
      </c>
      <c r="L68" s="315" t="s">
        <v>1027</v>
      </c>
      <c r="M68" s="318">
        <v>2</v>
      </c>
      <c r="N68" s="294">
        <v>1</v>
      </c>
      <c r="O68" s="294">
        <v>1</v>
      </c>
      <c r="P68" s="294" t="s">
        <v>1028</v>
      </c>
      <c r="Q68" s="294">
        <v>1</v>
      </c>
      <c r="R68" s="294">
        <v>1</v>
      </c>
      <c r="S68" s="294">
        <v>1</v>
      </c>
      <c r="T68" s="294">
        <v>1</v>
      </c>
      <c r="U68" s="294">
        <v>1</v>
      </c>
      <c r="V68" s="294">
        <v>1</v>
      </c>
      <c r="W68" s="294">
        <v>1</v>
      </c>
      <c r="X68" s="294">
        <v>1</v>
      </c>
      <c r="Y68" s="294">
        <v>1</v>
      </c>
      <c r="Z68" s="294">
        <v>1</v>
      </c>
      <c r="AA68" s="294">
        <v>1</v>
      </c>
      <c r="AB68" s="294">
        <v>1</v>
      </c>
      <c r="AC68" s="294">
        <v>1</v>
      </c>
      <c r="AD68" s="294">
        <v>1</v>
      </c>
      <c r="AE68" s="294">
        <v>1</v>
      </c>
      <c r="AF68" s="294">
        <v>1</v>
      </c>
      <c r="AG68" s="294">
        <v>1</v>
      </c>
      <c r="AH68" s="294">
        <v>1</v>
      </c>
      <c r="AI68" s="294">
        <v>1</v>
      </c>
      <c r="AJ68" s="294">
        <v>1</v>
      </c>
      <c r="AK68" s="294">
        <v>1</v>
      </c>
    </row>
    <row r="69" spans="1:37" ht="25.5" x14ac:dyDescent="0.25">
      <c r="A69" s="324"/>
      <c r="B69" s="317"/>
      <c r="C69" s="356"/>
      <c r="D69" s="176" t="s">
        <v>1070</v>
      </c>
      <c r="E69" s="327"/>
      <c r="F69" s="299"/>
      <c r="G69" s="299"/>
      <c r="H69" s="305"/>
      <c r="I69" s="308"/>
      <c r="J69" s="299"/>
      <c r="K69" s="302"/>
      <c r="L69" s="317"/>
      <c r="M69" s="320"/>
      <c r="N69" s="296"/>
      <c r="O69" s="296"/>
      <c r="P69" s="296"/>
      <c r="Q69" s="296"/>
      <c r="R69" s="296"/>
      <c r="S69" s="296"/>
      <c r="T69" s="296"/>
      <c r="U69" s="296"/>
      <c r="V69" s="296"/>
      <c r="W69" s="296"/>
      <c r="X69" s="296"/>
      <c r="Y69" s="296"/>
      <c r="Z69" s="296"/>
      <c r="AA69" s="296"/>
      <c r="AB69" s="296"/>
      <c r="AC69" s="296"/>
      <c r="AD69" s="296"/>
      <c r="AE69" s="296"/>
      <c r="AF69" s="296"/>
      <c r="AG69" s="296"/>
      <c r="AH69" s="296"/>
      <c r="AI69" s="296"/>
      <c r="AJ69" s="296"/>
      <c r="AK69" s="296"/>
    </row>
    <row r="70" spans="1:37" ht="51" x14ac:dyDescent="0.25">
      <c r="A70" s="322">
        <v>41</v>
      </c>
      <c r="B70" s="315" t="s">
        <v>124</v>
      </c>
      <c r="C70" s="172" t="s">
        <v>1071</v>
      </c>
      <c r="D70" s="171" t="s">
        <v>1069</v>
      </c>
      <c r="E70" s="325">
        <v>25</v>
      </c>
      <c r="F70" s="297">
        <v>13255</v>
      </c>
      <c r="G70" s="297">
        <v>6693</v>
      </c>
      <c r="H70" s="303">
        <v>0</v>
      </c>
      <c r="I70" s="306">
        <v>0.495058</v>
      </c>
      <c r="J70" s="297">
        <v>6693</v>
      </c>
      <c r="K70" s="300">
        <v>167325</v>
      </c>
      <c r="L70" s="315" t="s">
        <v>1027</v>
      </c>
      <c r="M70" s="318">
        <v>20</v>
      </c>
      <c r="N70" s="294">
        <v>5</v>
      </c>
      <c r="O70" s="294" t="s">
        <v>1028</v>
      </c>
      <c r="P70" s="294" t="s">
        <v>1028</v>
      </c>
      <c r="Q70" s="294" t="s">
        <v>1028</v>
      </c>
      <c r="R70" s="294" t="s">
        <v>1028</v>
      </c>
      <c r="S70" s="294" t="s">
        <v>1028</v>
      </c>
      <c r="T70" s="294" t="s">
        <v>1028</v>
      </c>
      <c r="U70" s="294" t="s">
        <v>1028</v>
      </c>
      <c r="V70" s="294" t="s">
        <v>1028</v>
      </c>
      <c r="W70" s="294" t="s">
        <v>1028</v>
      </c>
      <c r="X70" s="294" t="s">
        <v>1028</v>
      </c>
      <c r="Y70" s="294" t="s">
        <v>1028</v>
      </c>
      <c r="Z70" s="294" t="s">
        <v>1028</v>
      </c>
      <c r="AA70" s="294" t="s">
        <v>1028</v>
      </c>
      <c r="AB70" s="294" t="s">
        <v>1028</v>
      </c>
      <c r="AC70" s="294" t="s">
        <v>1028</v>
      </c>
      <c r="AD70" s="294" t="s">
        <v>1028</v>
      </c>
      <c r="AE70" s="294" t="s">
        <v>1028</v>
      </c>
      <c r="AF70" s="294" t="s">
        <v>1028</v>
      </c>
      <c r="AG70" s="294" t="s">
        <v>1028</v>
      </c>
      <c r="AH70" s="294" t="s">
        <v>1028</v>
      </c>
      <c r="AI70" s="294" t="s">
        <v>1028</v>
      </c>
      <c r="AJ70" s="294" t="s">
        <v>1028</v>
      </c>
      <c r="AK70" s="294" t="s">
        <v>1028</v>
      </c>
    </row>
    <row r="71" spans="1:37" ht="25.5" x14ac:dyDescent="0.25">
      <c r="A71" s="324"/>
      <c r="B71" s="317"/>
      <c r="C71" s="174" t="s">
        <v>1072</v>
      </c>
      <c r="D71" s="176" t="s">
        <v>1070</v>
      </c>
      <c r="E71" s="327"/>
      <c r="F71" s="299"/>
      <c r="G71" s="299"/>
      <c r="H71" s="305"/>
      <c r="I71" s="308"/>
      <c r="J71" s="299"/>
      <c r="K71" s="302"/>
      <c r="L71" s="317"/>
      <c r="M71" s="320"/>
      <c r="N71" s="296"/>
      <c r="O71" s="296"/>
      <c r="P71" s="296"/>
      <c r="Q71" s="296"/>
      <c r="R71" s="296"/>
      <c r="S71" s="296"/>
      <c r="T71" s="296"/>
      <c r="U71" s="296"/>
      <c r="V71" s="296"/>
      <c r="W71" s="296"/>
      <c r="X71" s="296"/>
      <c r="Y71" s="296"/>
      <c r="Z71" s="296"/>
      <c r="AA71" s="296"/>
      <c r="AB71" s="296"/>
      <c r="AC71" s="296"/>
      <c r="AD71" s="296"/>
      <c r="AE71" s="296"/>
      <c r="AF71" s="296"/>
      <c r="AG71" s="296"/>
      <c r="AH71" s="296"/>
      <c r="AI71" s="296"/>
      <c r="AJ71" s="296"/>
      <c r="AK71" s="296"/>
    </row>
    <row r="72" spans="1:37" ht="38.25" x14ac:dyDescent="0.25">
      <c r="A72" s="322">
        <v>44</v>
      </c>
      <c r="B72" s="315" t="s">
        <v>125</v>
      </c>
      <c r="C72" s="172" t="s">
        <v>1073</v>
      </c>
      <c r="D72" s="171" t="s">
        <v>1075</v>
      </c>
      <c r="E72" s="325">
        <v>6</v>
      </c>
      <c r="F72" s="297">
        <v>5681</v>
      </c>
      <c r="G72" s="297">
        <v>2652</v>
      </c>
      <c r="H72" s="303">
        <v>0</v>
      </c>
      <c r="I72" s="306">
        <v>0.53318100000000002</v>
      </c>
      <c r="J72" s="297">
        <v>2652</v>
      </c>
      <c r="K72" s="300">
        <v>15912</v>
      </c>
      <c r="L72" s="315" t="s">
        <v>1027</v>
      </c>
      <c r="M72" s="318">
        <v>4</v>
      </c>
      <c r="N72" s="294">
        <v>2</v>
      </c>
      <c r="O72" s="294" t="s">
        <v>1028</v>
      </c>
      <c r="P72" s="294" t="s">
        <v>1028</v>
      </c>
      <c r="Q72" s="294" t="s">
        <v>1028</v>
      </c>
      <c r="R72" s="294" t="s">
        <v>1028</v>
      </c>
      <c r="S72" s="294" t="s">
        <v>1028</v>
      </c>
      <c r="T72" s="294" t="s">
        <v>1028</v>
      </c>
      <c r="U72" s="294" t="s">
        <v>1028</v>
      </c>
      <c r="V72" s="294" t="s">
        <v>1028</v>
      </c>
      <c r="W72" s="294" t="s">
        <v>1028</v>
      </c>
      <c r="X72" s="294" t="s">
        <v>1028</v>
      </c>
      <c r="Y72" s="294" t="s">
        <v>1028</v>
      </c>
      <c r="Z72" s="294" t="s">
        <v>1028</v>
      </c>
      <c r="AA72" s="294" t="s">
        <v>1028</v>
      </c>
      <c r="AB72" s="294" t="s">
        <v>1028</v>
      </c>
      <c r="AC72" s="294" t="s">
        <v>1028</v>
      </c>
      <c r="AD72" s="294" t="s">
        <v>1028</v>
      </c>
      <c r="AE72" s="294" t="s">
        <v>1028</v>
      </c>
      <c r="AF72" s="294" t="s">
        <v>1028</v>
      </c>
      <c r="AG72" s="294" t="s">
        <v>1028</v>
      </c>
      <c r="AH72" s="294" t="s">
        <v>1028</v>
      </c>
      <c r="AI72" s="294" t="s">
        <v>1028</v>
      </c>
      <c r="AJ72" s="294" t="s">
        <v>1028</v>
      </c>
      <c r="AK72" s="294" t="s">
        <v>1028</v>
      </c>
    </row>
    <row r="73" spans="1:37" ht="51" x14ac:dyDescent="0.25">
      <c r="A73" s="324"/>
      <c r="B73" s="317"/>
      <c r="C73" s="174" t="s">
        <v>1074</v>
      </c>
      <c r="D73" s="176" t="s">
        <v>1076</v>
      </c>
      <c r="E73" s="327"/>
      <c r="F73" s="299"/>
      <c r="G73" s="299"/>
      <c r="H73" s="305"/>
      <c r="I73" s="308"/>
      <c r="J73" s="299"/>
      <c r="K73" s="302"/>
      <c r="L73" s="317"/>
      <c r="M73" s="320"/>
      <c r="N73" s="296"/>
      <c r="O73" s="296"/>
      <c r="P73" s="296"/>
      <c r="Q73" s="296"/>
      <c r="R73" s="296"/>
      <c r="S73" s="296"/>
      <c r="T73" s="296"/>
      <c r="U73" s="296"/>
      <c r="V73" s="296"/>
      <c r="W73" s="296"/>
      <c r="X73" s="296"/>
      <c r="Y73" s="296"/>
      <c r="Z73" s="296"/>
      <c r="AA73" s="296"/>
      <c r="AB73" s="296"/>
      <c r="AC73" s="296"/>
      <c r="AD73" s="296"/>
      <c r="AE73" s="296"/>
      <c r="AF73" s="296"/>
      <c r="AG73" s="296"/>
      <c r="AH73" s="296"/>
      <c r="AI73" s="296"/>
      <c r="AJ73" s="296"/>
      <c r="AK73" s="296"/>
    </row>
    <row r="74" spans="1:37" x14ac:dyDescent="0.25">
      <c r="A74" s="322">
        <v>46</v>
      </c>
      <c r="B74" s="315" t="s">
        <v>57</v>
      </c>
      <c r="C74" s="172" t="s">
        <v>1077</v>
      </c>
      <c r="D74" s="315" t="s">
        <v>248</v>
      </c>
      <c r="E74" s="325">
        <v>25</v>
      </c>
      <c r="F74" s="297">
        <v>28088</v>
      </c>
      <c r="G74" s="297">
        <v>7364</v>
      </c>
      <c r="H74" s="303">
        <v>0</v>
      </c>
      <c r="I74" s="306">
        <v>0.73782400000000004</v>
      </c>
      <c r="J74" s="297">
        <v>7364</v>
      </c>
      <c r="K74" s="300">
        <v>184100</v>
      </c>
      <c r="L74" s="315" t="s">
        <v>1027</v>
      </c>
      <c r="M74" s="318">
        <v>2</v>
      </c>
      <c r="N74" s="294">
        <v>1</v>
      </c>
      <c r="O74" s="294">
        <v>1</v>
      </c>
      <c r="P74" s="294" t="s">
        <v>1028</v>
      </c>
      <c r="Q74" s="294">
        <v>1</v>
      </c>
      <c r="R74" s="294">
        <v>1</v>
      </c>
      <c r="S74" s="294">
        <v>1</v>
      </c>
      <c r="T74" s="294">
        <v>1</v>
      </c>
      <c r="U74" s="294">
        <v>1</v>
      </c>
      <c r="V74" s="294">
        <v>1</v>
      </c>
      <c r="W74" s="294">
        <v>1</v>
      </c>
      <c r="X74" s="294">
        <v>1</v>
      </c>
      <c r="Y74" s="294">
        <v>1</v>
      </c>
      <c r="Z74" s="294">
        <v>1</v>
      </c>
      <c r="AA74" s="294">
        <v>1</v>
      </c>
      <c r="AB74" s="294">
        <v>1</v>
      </c>
      <c r="AC74" s="294">
        <v>1</v>
      </c>
      <c r="AD74" s="294">
        <v>1</v>
      </c>
      <c r="AE74" s="294">
        <v>1</v>
      </c>
      <c r="AF74" s="294">
        <v>1</v>
      </c>
      <c r="AG74" s="294">
        <v>1</v>
      </c>
      <c r="AH74" s="294">
        <v>1</v>
      </c>
      <c r="AI74" s="294">
        <v>1</v>
      </c>
      <c r="AJ74" s="294">
        <v>1</v>
      </c>
      <c r="AK74" s="294">
        <v>1</v>
      </c>
    </row>
    <row r="75" spans="1:37" x14ac:dyDescent="0.25">
      <c r="A75" s="323"/>
      <c r="B75" s="316"/>
      <c r="C75" s="173" t="s">
        <v>1078</v>
      </c>
      <c r="D75" s="316"/>
      <c r="E75" s="326"/>
      <c r="F75" s="298"/>
      <c r="G75" s="298"/>
      <c r="H75" s="304"/>
      <c r="I75" s="307"/>
      <c r="J75" s="298"/>
      <c r="K75" s="301"/>
      <c r="L75" s="316"/>
      <c r="M75" s="319"/>
      <c r="N75" s="295"/>
      <c r="O75" s="295"/>
      <c r="P75" s="295"/>
      <c r="Q75" s="295"/>
      <c r="R75" s="295"/>
      <c r="S75" s="295"/>
      <c r="T75" s="295"/>
      <c r="U75" s="295"/>
      <c r="V75" s="295"/>
      <c r="W75" s="295"/>
      <c r="X75" s="295"/>
      <c r="Y75" s="295"/>
      <c r="Z75" s="295"/>
      <c r="AA75" s="295"/>
      <c r="AB75" s="295"/>
      <c r="AC75" s="295"/>
      <c r="AD75" s="295"/>
      <c r="AE75" s="295"/>
      <c r="AF75" s="295"/>
      <c r="AG75" s="295"/>
      <c r="AH75" s="295"/>
      <c r="AI75" s="295"/>
      <c r="AJ75" s="295"/>
      <c r="AK75" s="295"/>
    </row>
    <row r="76" spans="1:37" x14ac:dyDescent="0.25">
      <c r="A76" s="323"/>
      <c r="B76" s="316"/>
      <c r="C76" s="173" t="s">
        <v>1079</v>
      </c>
      <c r="D76" s="316"/>
      <c r="E76" s="326"/>
      <c r="F76" s="298"/>
      <c r="G76" s="298"/>
      <c r="H76" s="304"/>
      <c r="I76" s="307"/>
      <c r="J76" s="298"/>
      <c r="K76" s="301"/>
      <c r="L76" s="316"/>
      <c r="M76" s="319"/>
      <c r="N76" s="295"/>
      <c r="O76" s="295"/>
      <c r="P76" s="295"/>
      <c r="Q76" s="295"/>
      <c r="R76" s="295"/>
      <c r="S76" s="295"/>
      <c r="T76" s="295"/>
      <c r="U76" s="295"/>
      <c r="V76" s="295"/>
      <c r="W76" s="295"/>
      <c r="X76" s="295"/>
      <c r="Y76" s="295"/>
      <c r="Z76" s="295"/>
      <c r="AA76" s="295"/>
      <c r="AB76" s="295"/>
      <c r="AC76" s="295"/>
      <c r="AD76" s="295"/>
      <c r="AE76" s="295"/>
      <c r="AF76" s="295"/>
      <c r="AG76" s="295"/>
      <c r="AH76" s="295"/>
      <c r="AI76" s="295"/>
      <c r="AJ76" s="295"/>
      <c r="AK76" s="295"/>
    </row>
    <row r="77" spans="1:37" x14ac:dyDescent="0.25">
      <c r="A77" s="324"/>
      <c r="B77" s="317"/>
      <c r="C77" s="174" t="s">
        <v>1080</v>
      </c>
      <c r="D77" s="317"/>
      <c r="E77" s="327"/>
      <c r="F77" s="299"/>
      <c r="G77" s="299"/>
      <c r="H77" s="305"/>
      <c r="I77" s="308"/>
      <c r="J77" s="299"/>
      <c r="K77" s="302"/>
      <c r="L77" s="317"/>
      <c r="M77" s="320"/>
      <c r="N77" s="296"/>
      <c r="O77" s="296"/>
      <c r="P77" s="296"/>
      <c r="Q77" s="296"/>
      <c r="R77" s="296"/>
      <c r="S77" s="296"/>
      <c r="T77" s="296"/>
      <c r="U77" s="296"/>
      <c r="V77" s="296"/>
      <c r="W77" s="296"/>
      <c r="X77" s="296"/>
      <c r="Y77" s="296"/>
      <c r="Z77" s="296"/>
      <c r="AA77" s="296"/>
      <c r="AB77" s="296"/>
      <c r="AC77" s="296"/>
      <c r="AD77" s="296"/>
      <c r="AE77" s="296"/>
      <c r="AF77" s="296"/>
      <c r="AG77" s="296"/>
      <c r="AH77" s="296"/>
      <c r="AI77" s="296"/>
      <c r="AJ77" s="296"/>
      <c r="AK77" s="296"/>
    </row>
    <row r="78" spans="1:37" x14ac:dyDescent="0.25">
      <c r="A78" s="322">
        <v>50</v>
      </c>
      <c r="B78" s="315" t="s">
        <v>58</v>
      </c>
      <c r="C78" s="172" t="s">
        <v>1081</v>
      </c>
      <c r="D78" s="315" t="s">
        <v>248</v>
      </c>
      <c r="E78" s="325">
        <v>25</v>
      </c>
      <c r="F78" s="297">
        <v>50917</v>
      </c>
      <c r="G78" s="297">
        <v>36696</v>
      </c>
      <c r="H78" s="303">
        <v>0</v>
      </c>
      <c r="I78" s="306">
        <v>0.27929799999999999</v>
      </c>
      <c r="J78" s="297">
        <v>36696</v>
      </c>
      <c r="K78" s="300">
        <v>917400</v>
      </c>
      <c r="L78" s="315" t="s">
        <v>1027</v>
      </c>
      <c r="M78" s="318">
        <v>2</v>
      </c>
      <c r="N78" s="294">
        <v>1</v>
      </c>
      <c r="O78" s="294">
        <v>1</v>
      </c>
      <c r="P78" s="294" t="s">
        <v>1028</v>
      </c>
      <c r="Q78" s="294">
        <v>1</v>
      </c>
      <c r="R78" s="294">
        <v>1</v>
      </c>
      <c r="S78" s="294">
        <v>1</v>
      </c>
      <c r="T78" s="294">
        <v>1</v>
      </c>
      <c r="U78" s="294">
        <v>1</v>
      </c>
      <c r="V78" s="294">
        <v>1</v>
      </c>
      <c r="W78" s="294">
        <v>1</v>
      </c>
      <c r="X78" s="294">
        <v>1</v>
      </c>
      <c r="Y78" s="294">
        <v>1</v>
      </c>
      <c r="Z78" s="294">
        <v>1</v>
      </c>
      <c r="AA78" s="294">
        <v>1</v>
      </c>
      <c r="AB78" s="294">
        <v>1</v>
      </c>
      <c r="AC78" s="294">
        <v>1</v>
      </c>
      <c r="AD78" s="294">
        <v>1</v>
      </c>
      <c r="AE78" s="294">
        <v>1</v>
      </c>
      <c r="AF78" s="294">
        <v>1</v>
      </c>
      <c r="AG78" s="294">
        <v>1</v>
      </c>
      <c r="AH78" s="294">
        <v>1</v>
      </c>
      <c r="AI78" s="294">
        <v>1</v>
      </c>
      <c r="AJ78" s="294">
        <v>1</v>
      </c>
      <c r="AK78" s="294">
        <v>1</v>
      </c>
    </row>
    <row r="79" spans="1:37" x14ac:dyDescent="0.25">
      <c r="A79" s="323"/>
      <c r="B79" s="316"/>
      <c r="C79" s="173" t="s">
        <v>1078</v>
      </c>
      <c r="D79" s="316"/>
      <c r="E79" s="326"/>
      <c r="F79" s="298"/>
      <c r="G79" s="298"/>
      <c r="H79" s="304"/>
      <c r="I79" s="307"/>
      <c r="J79" s="298"/>
      <c r="K79" s="301"/>
      <c r="L79" s="316"/>
      <c r="M79" s="319"/>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row>
    <row r="80" spans="1:37" x14ac:dyDescent="0.25">
      <c r="A80" s="323"/>
      <c r="B80" s="316"/>
      <c r="C80" s="173" t="s">
        <v>1082</v>
      </c>
      <c r="D80" s="316"/>
      <c r="E80" s="326"/>
      <c r="F80" s="298"/>
      <c r="G80" s="298"/>
      <c r="H80" s="304"/>
      <c r="I80" s="307"/>
      <c r="J80" s="298"/>
      <c r="K80" s="301"/>
      <c r="L80" s="316"/>
      <c r="M80" s="319"/>
      <c r="N80" s="295"/>
      <c r="O80" s="295"/>
      <c r="P80" s="295"/>
      <c r="Q80" s="295"/>
      <c r="R80" s="295"/>
      <c r="S80" s="295"/>
      <c r="T80" s="295"/>
      <c r="U80" s="295"/>
      <c r="V80" s="295"/>
      <c r="W80" s="295"/>
      <c r="X80" s="295"/>
      <c r="Y80" s="295"/>
      <c r="Z80" s="295"/>
      <c r="AA80" s="295"/>
      <c r="AB80" s="295"/>
      <c r="AC80" s="295"/>
      <c r="AD80" s="295"/>
      <c r="AE80" s="295"/>
      <c r="AF80" s="295"/>
      <c r="AG80" s="295"/>
      <c r="AH80" s="295"/>
      <c r="AI80" s="295"/>
      <c r="AJ80" s="295"/>
      <c r="AK80" s="295"/>
    </row>
    <row r="81" spans="1:37" ht="63.75" x14ac:dyDescent="0.25">
      <c r="A81" s="324"/>
      <c r="B81" s="317"/>
      <c r="C81" s="174" t="s">
        <v>1031</v>
      </c>
      <c r="D81" s="317"/>
      <c r="E81" s="327"/>
      <c r="F81" s="299"/>
      <c r="G81" s="299"/>
      <c r="H81" s="305"/>
      <c r="I81" s="308"/>
      <c r="J81" s="299"/>
      <c r="K81" s="302"/>
      <c r="L81" s="317"/>
      <c r="M81" s="320"/>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row>
    <row r="82" spans="1:37" ht="25.5" x14ac:dyDescent="0.25">
      <c r="A82" s="322">
        <v>51</v>
      </c>
      <c r="B82" s="315" t="s">
        <v>59</v>
      </c>
      <c r="C82" s="172" t="s">
        <v>1081</v>
      </c>
      <c r="D82" s="171" t="s">
        <v>1084</v>
      </c>
      <c r="E82" s="325">
        <v>25</v>
      </c>
      <c r="F82" s="297">
        <v>23775</v>
      </c>
      <c r="G82" s="297">
        <v>7364</v>
      </c>
      <c r="H82" s="303">
        <v>0</v>
      </c>
      <c r="I82" s="306">
        <v>0.69026299999999996</v>
      </c>
      <c r="J82" s="297">
        <v>7364</v>
      </c>
      <c r="K82" s="300">
        <v>184100</v>
      </c>
      <c r="L82" s="315" t="s">
        <v>1027</v>
      </c>
      <c r="M82" s="318">
        <v>2</v>
      </c>
      <c r="N82" s="294">
        <v>1</v>
      </c>
      <c r="O82" s="294">
        <v>1</v>
      </c>
      <c r="P82" s="294" t="s">
        <v>1028</v>
      </c>
      <c r="Q82" s="294">
        <v>1</v>
      </c>
      <c r="R82" s="294">
        <v>1</v>
      </c>
      <c r="S82" s="294">
        <v>1</v>
      </c>
      <c r="T82" s="294">
        <v>1</v>
      </c>
      <c r="U82" s="294">
        <v>1</v>
      </c>
      <c r="V82" s="294">
        <v>1</v>
      </c>
      <c r="W82" s="294">
        <v>1</v>
      </c>
      <c r="X82" s="294">
        <v>1</v>
      </c>
      <c r="Y82" s="294">
        <v>1</v>
      </c>
      <c r="Z82" s="294">
        <v>1</v>
      </c>
      <c r="AA82" s="294">
        <v>1</v>
      </c>
      <c r="AB82" s="294">
        <v>1</v>
      </c>
      <c r="AC82" s="294">
        <v>1</v>
      </c>
      <c r="AD82" s="294">
        <v>1</v>
      </c>
      <c r="AE82" s="294">
        <v>1</v>
      </c>
      <c r="AF82" s="294">
        <v>1</v>
      </c>
      <c r="AG82" s="294">
        <v>1</v>
      </c>
      <c r="AH82" s="294">
        <v>1</v>
      </c>
      <c r="AI82" s="294">
        <v>1</v>
      </c>
      <c r="AJ82" s="294">
        <v>1</v>
      </c>
      <c r="AK82" s="294">
        <v>1</v>
      </c>
    </row>
    <row r="83" spans="1:37" ht="51" x14ac:dyDescent="0.25">
      <c r="A83" s="323"/>
      <c r="B83" s="316"/>
      <c r="C83" s="173" t="s">
        <v>1078</v>
      </c>
      <c r="D83" s="175" t="s">
        <v>1085</v>
      </c>
      <c r="E83" s="326"/>
      <c r="F83" s="298"/>
      <c r="G83" s="298"/>
      <c r="H83" s="304"/>
      <c r="I83" s="307"/>
      <c r="J83" s="298"/>
      <c r="K83" s="301"/>
      <c r="L83" s="316"/>
      <c r="M83" s="319"/>
      <c r="N83" s="295"/>
      <c r="O83" s="295"/>
      <c r="P83" s="295"/>
      <c r="Q83" s="295"/>
      <c r="R83" s="295"/>
      <c r="S83" s="295"/>
      <c r="T83" s="295"/>
      <c r="U83" s="295"/>
      <c r="V83" s="295"/>
      <c r="W83" s="295"/>
      <c r="X83" s="295"/>
      <c r="Y83" s="295"/>
      <c r="Z83" s="295"/>
      <c r="AA83" s="295"/>
      <c r="AB83" s="295"/>
      <c r="AC83" s="295"/>
      <c r="AD83" s="295"/>
      <c r="AE83" s="295"/>
      <c r="AF83" s="295"/>
      <c r="AG83" s="295"/>
      <c r="AH83" s="295"/>
      <c r="AI83" s="295"/>
      <c r="AJ83" s="295"/>
      <c r="AK83" s="295"/>
    </row>
    <row r="84" spans="1:37" x14ac:dyDescent="0.25">
      <c r="A84" s="324"/>
      <c r="B84" s="317"/>
      <c r="C84" s="174" t="s">
        <v>1083</v>
      </c>
      <c r="D84" s="176"/>
      <c r="E84" s="327"/>
      <c r="F84" s="299"/>
      <c r="G84" s="299"/>
      <c r="H84" s="305"/>
      <c r="I84" s="308"/>
      <c r="J84" s="299"/>
      <c r="K84" s="302"/>
      <c r="L84" s="317"/>
      <c r="M84" s="320"/>
      <c r="N84" s="296"/>
      <c r="O84" s="296"/>
      <c r="P84" s="296"/>
      <c r="Q84" s="296"/>
      <c r="R84" s="296"/>
      <c r="S84" s="296"/>
      <c r="T84" s="296"/>
      <c r="U84" s="296"/>
      <c r="V84" s="296"/>
      <c r="W84" s="296"/>
      <c r="X84" s="296"/>
      <c r="Y84" s="296"/>
      <c r="Z84" s="296"/>
      <c r="AA84" s="296"/>
      <c r="AB84" s="296"/>
      <c r="AC84" s="296"/>
      <c r="AD84" s="296"/>
      <c r="AE84" s="296"/>
      <c r="AF84" s="296"/>
      <c r="AG84" s="296"/>
      <c r="AH84" s="296"/>
      <c r="AI84" s="296"/>
      <c r="AJ84" s="296"/>
      <c r="AK84" s="296"/>
    </row>
    <row r="85" spans="1:37" x14ac:dyDescent="0.25">
      <c r="A85" s="322">
        <v>52</v>
      </c>
      <c r="B85" s="315" t="s">
        <v>60</v>
      </c>
      <c r="C85" s="172" t="s">
        <v>1086</v>
      </c>
      <c r="D85" s="315" t="s">
        <v>248</v>
      </c>
      <c r="E85" s="325">
        <v>96</v>
      </c>
      <c r="F85" s="297">
        <v>11835</v>
      </c>
      <c r="G85" s="297">
        <v>6101</v>
      </c>
      <c r="H85" s="303">
        <v>0</v>
      </c>
      <c r="I85" s="306">
        <v>0.48449500000000001</v>
      </c>
      <c r="J85" s="297">
        <v>6101</v>
      </c>
      <c r="K85" s="300">
        <v>585696</v>
      </c>
      <c r="L85" s="315" t="s">
        <v>1027</v>
      </c>
      <c r="M85" s="318">
        <v>20</v>
      </c>
      <c r="N85" s="294">
        <v>10</v>
      </c>
      <c r="O85" s="294">
        <v>3</v>
      </c>
      <c r="P85" s="294" t="s">
        <v>1028</v>
      </c>
      <c r="Q85" s="294">
        <v>3</v>
      </c>
      <c r="R85" s="294">
        <v>3</v>
      </c>
      <c r="S85" s="294">
        <v>3</v>
      </c>
      <c r="T85" s="294">
        <v>3</v>
      </c>
      <c r="U85" s="294">
        <v>3</v>
      </c>
      <c r="V85" s="294">
        <v>3</v>
      </c>
      <c r="W85" s="294">
        <v>3</v>
      </c>
      <c r="X85" s="294">
        <v>3</v>
      </c>
      <c r="Y85" s="294">
        <v>3</v>
      </c>
      <c r="Z85" s="294">
        <v>3</v>
      </c>
      <c r="AA85" s="294">
        <v>3</v>
      </c>
      <c r="AB85" s="294">
        <v>3</v>
      </c>
      <c r="AC85" s="294">
        <v>3</v>
      </c>
      <c r="AD85" s="294">
        <v>3</v>
      </c>
      <c r="AE85" s="294">
        <v>3</v>
      </c>
      <c r="AF85" s="294">
        <v>3</v>
      </c>
      <c r="AG85" s="294">
        <v>3</v>
      </c>
      <c r="AH85" s="294">
        <v>3</v>
      </c>
      <c r="AI85" s="294">
        <v>3</v>
      </c>
      <c r="AJ85" s="294">
        <v>3</v>
      </c>
      <c r="AK85" s="294">
        <v>3</v>
      </c>
    </row>
    <row r="86" spans="1:37" x14ac:dyDescent="0.25">
      <c r="A86" s="324"/>
      <c r="B86" s="317"/>
      <c r="C86" s="174" t="s">
        <v>1087</v>
      </c>
      <c r="D86" s="317"/>
      <c r="E86" s="327"/>
      <c r="F86" s="299"/>
      <c r="G86" s="299"/>
      <c r="H86" s="305"/>
      <c r="I86" s="308"/>
      <c r="J86" s="299"/>
      <c r="K86" s="302"/>
      <c r="L86" s="317"/>
      <c r="M86" s="320"/>
      <c r="N86" s="296"/>
      <c r="O86" s="296"/>
      <c r="P86" s="296"/>
      <c r="Q86" s="296"/>
      <c r="R86" s="296"/>
      <c r="S86" s="296"/>
      <c r="T86" s="296"/>
      <c r="U86" s="296"/>
      <c r="V86" s="296"/>
      <c r="W86" s="296"/>
      <c r="X86" s="296"/>
      <c r="Y86" s="296"/>
      <c r="Z86" s="296"/>
      <c r="AA86" s="296"/>
      <c r="AB86" s="296"/>
      <c r="AC86" s="296"/>
      <c r="AD86" s="296"/>
      <c r="AE86" s="296"/>
      <c r="AF86" s="296"/>
      <c r="AG86" s="296"/>
      <c r="AH86" s="296"/>
      <c r="AI86" s="296"/>
      <c r="AJ86" s="296"/>
      <c r="AK86" s="296"/>
    </row>
    <row r="87" spans="1:37" ht="25.5" x14ac:dyDescent="0.25">
      <c r="A87" s="322">
        <v>54</v>
      </c>
      <c r="B87" s="315" t="s">
        <v>61</v>
      </c>
      <c r="C87" s="172" t="s">
        <v>1088</v>
      </c>
      <c r="D87" s="171" t="s">
        <v>1084</v>
      </c>
      <c r="E87" s="325">
        <v>96</v>
      </c>
      <c r="F87" s="297">
        <v>10730</v>
      </c>
      <c r="G87" s="297">
        <v>5099</v>
      </c>
      <c r="H87" s="303">
        <v>0</v>
      </c>
      <c r="I87" s="306">
        <v>0.52478999999999998</v>
      </c>
      <c r="J87" s="297">
        <v>5099</v>
      </c>
      <c r="K87" s="300">
        <v>489504</v>
      </c>
      <c r="L87" s="315" t="s">
        <v>1027</v>
      </c>
      <c r="M87" s="318">
        <v>20</v>
      </c>
      <c r="N87" s="294">
        <v>10</v>
      </c>
      <c r="O87" s="294">
        <v>3</v>
      </c>
      <c r="P87" s="294" t="s">
        <v>1028</v>
      </c>
      <c r="Q87" s="294">
        <v>3</v>
      </c>
      <c r="R87" s="294">
        <v>3</v>
      </c>
      <c r="S87" s="294">
        <v>3</v>
      </c>
      <c r="T87" s="294">
        <v>3</v>
      </c>
      <c r="U87" s="294">
        <v>3</v>
      </c>
      <c r="V87" s="294">
        <v>3</v>
      </c>
      <c r="W87" s="294">
        <v>3</v>
      </c>
      <c r="X87" s="294">
        <v>3</v>
      </c>
      <c r="Y87" s="294">
        <v>3</v>
      </c>
      <c r="Z87" s="294">
        <v>3</v>
      </c>
      <c r="AA87" s="294">
        <v>3</v>
      </c>
      <c r="AB87" s="294">
        <v>3</v>
      </c>
      <c r="AC87" s="294">
        <v>3</v>
      </c>
      <c r="AD87" s="294">
        <v>3</v>
      </c>
      <c r="AE87" s="294">
        <v>3</v>
      </c>
      <c r="AF87" s="294">
        <v>3</v>
      </c>
      <c r="AG87" s="294">
        <v>3</v>
      </c>
      <c r="AH87" s="294">
        <v>3</v>
      </c>
      <c r="AI87" s="294">
        <v>3</v>
      </c>
      <c r="AJ87" s="294">
        <v>3</v>
      </c>
      <c r="AK87" s="294">
        <v>3</v>
      </c>
    </row>
    <row r="88" spans="1:37" ht="51" x14ac:dyDescent="0.25">
      <c r="A88" s="323"/>
      <c r="B88" s="316"/>
      <c r="C88" s="173" t="s">
        <v>1089</v>
      </c>
      <c r="D88" s="175" t="s">
        <v>1085</v>
      </c>
      <c r="E88" s="326"/>
      <c r="F88" s="298"/>
      <c r="G88" s="298"/>
      <c r="H88" s="304"/>
      <c r="I88" s="307"/>
      <c r="J88" s="298"/>
      <c r="K88" s="301"/>
      <c r="L88" s="316"/>
      <c r="M88" s="319"/>
      <c r="N88" s="295"/>
      <c r="O88" s="295"/>
      <c r="P88" s="295"/>
      <c r="Q88" s="295"/>
      <c r="R88" s="295"/>
      <c r="S88" s="295"/>
      <c r="T88" s="295"/>
      <c r="U88" s="295"/>
      <c r="V88" s="295"/>
      <c r="W88" s="295"/>
      <c r="X88" s="295"/>
      <c r="Y88" s="295"/>
      <c r="Z88" s="295"/>
      <c r="AA88" s="295"/>
      <c r="AB88" s="295"/>
      <c r="AC88" s="295"/>
      <c r="AD88" s="295"/>
      <c r="AE88" s="295"/>
      <c r="AF88" s="295"/>
      <c r="AG88" s="295"/>
      <c r="AH88" s="295"/>
      <c r="AI88" s="295"/>
      <c r="AJ88" s="295"/>
      <c r="AK88" s="295"/>
    </row>
    <row r="89" spans="1:37" x14ac:dyDescent="0.25">
      <c r="A89" s="323"/>
      <c r="B89" s="316"/>
      <c r="C89" s="173" t="s">
        <v>1090</v>
      </c>
      <c r="D89" s="175"/>
      <c r="E89" s="326"/>
      <c r="F89" s="298"/>
      <c r="G89" s="298"/>
      <c r="H89" s="304"/>
      <c r="I89" s="307"/>
      <c r="J89" s="298"/>
      <c r="K89" s="301"/>
      <c r="L89" s="316"/>
      <c r="M89" s="319"/>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row>
    <row r="90" spans="1:37" ht="25.5" x14ac:dyDescent="0.25">
      <c r="A90" s="324"/>
      <c r="B90" s="317"/>
      <c r="C90" s="174" t="s">
        <v>1032</v>
      </c>
      <c r="D90" s="176"/>
      <c r="E90" s="327"/>
      <c r="F90" s="299"/>
      <c r="G90" s="299"/>
      <c r="H90" s="305"/>
      <c r="I90" s="308"/>
      <c r="J90" s="299"/>
      <c r="K90" s="302"/>
      <c r="L90" s="317"/>
      <c r="M90" s="320"/>
      <c r="N90" s="296"/>
      <c r="O90" s="296"/>
      <c r="P90" s="296"/>
      <c r="Q90" s="296"/>
      <c r="R90" s="296"/>
      <c r="S90" s="296"/>
      <c r="T90" s="296"/>
      <c r="U90" s="296"/>
      <c r="V90" s="296"/>
      <c r="W90" s="296"/>
      <c r="X90" s="296"/>
      <c r="Y90" s="296"/>
      <c r="Z90" s="296"/>
      <c r="AA90" s="296"/>
      <c r="AB90" s="296"/>
      <c r="AC90" s="296"/>
      <c r="AD90" s="296"/>
      <c r="AE90" s="296"/>
      <c r="AF90" s="296"/>
      <c r="AG90" s="296"/>
      <c r="AH90" s="296"/>
      <c r="AI90" s="296"/>
      <c r="AJ90" s="296"/>
      <c r="AK90" s="296"/>
    </row>
    <row r="91" spans="1:37" ht="25.5" x14ac:dyDescent="0.25">
      <c r="A91" s="322">
        <v>57</v>
      </c>
      <c r="B91" s="315" t="s">
        <v>62</v>
      </c>
      <c r="C91" s="172" t="s">
        <v>1091</v>
      </c>
      <c r="D91" s="315" t="s">
        <v>248</v>
      </c>
      <c r="E91" s="325">
        <v>25</v>
      </c>
      <c r="F91" s="297">
        <v>29035</v>
      </c>
      <c r="G91" s="297">
        <v>12201</v>
      </c>
      <c r="H91" s="303">
        <v>0</v>
      </c>
      <c r="I91" s="306">
        <v>0.57978300000000005</v>
      </c>
      <c r="J91" s="297">
        <v>12201</v>
      </c>
      <c r="K91" s="300">
        <v>305025</v>
      </c>
      <c r="L91" s="315" t="s">
        <v>1027</v>
      </c>
      <c r="M91" s="318">
        <v>2</v>
      </c>
      <c r="N91" s="294">
        <v>1</v>
      </c>
      <c r="O91" s="294">
        <v>1</v>
      </c>
      <c r="P91" s="294" t="s">
        <v>1028</v>
      </c>
      <c r="Q91" s="294">
        <v>1</v>
      </c>
      <c r="R91" s="294">
        <v>1</v>
      </c>
      <c r="S91" s="294">
        <v>1</v>
      </c>
      <c r="T91" s="294">
        <v>1</v>
      </c>
      <c r="U91" s="294">
        <v>1</v>
      </c>
      <c r="V91" s="294">
        <v>1</v>
      </c>
      <c r="W91" s="294">
        <v>1</v>
      </c>
      <c r="X91" s="294">
        <v>1</v>
      </c>
      <c r="Y91" s="294">
        <v>1</v>
      </c>
      <c r="Z91" s="294">
        <v>1</v>
      </c>
      <c r="AA91" s="294">
        <v>1</v>
      </c>
      <c r="AB91" s="294">
        <v>1</v>
      </c>
      <c r="AC91" s="294">
        <v>1</v>
      </c>
      <c r="AD91" s="294">
        <v>1</v>
      </c>
      <c r="AE91" s="294">
        <v>1</v>
      </c>
      <c r="AF91" s="294">
        <v>1</v>
      </c>
      <c r="AG91" s="294">
        <v>1</v>
      </c>
      <c r="AH91" s="294">
        <v>1</v>
      </c>
      <c r="AI91" s="294">
        <v>1</v>
      </c>
      <c r="AJ91" s="294">
        <v>1</v>
      </c>
      <c r="AK91" s="294">
        <v>1</v>
      </c>
    </row>
    <row r="92" spans="1:37" x14ac:dyDescent="0.25">
      <c r="A92" s="324"/>
      <c r="B92" s="317"/>
      <c r="C92" s="174" t="s">
        <v>1092</v>
      </c>
      <c r="D92" s="317"/>
      <c r="E92" s="327"/>
      <c r="F92" s="299"/>
      <c r="G92" s="299"/>
      <c r="H92" s="305"/>
      <c r="I92" s="308"/>
      <c r="J92" s="299"/>
      <c r="K92" s="302"/>
      <c r="L92" s="317"/>
      <c r="M92" s="320"/>
      <c r="N92" s="296"/>
      <c r="O92" s="296"/>
      <c r="P92" s="296"/>
      <c r="Q92" s="296"/>
      <c r="R92" s="296"/>
      <c r="S92" s="296"/>
      <c r="T92" s="296"/>
      <c r="U92" s="296"/>
      <c r="V92" s="296"/>
      <c r="W92" s="296"/>
      <c r="X92" s="296"/>
      <c r="Y92" s="296"/>
      <c r="Z92" s="296"/>
      <c r="AA92" s="296"/>
      <c r="AB92" s="296"/>
      <c r="AC92" s="296"/>
      <c r="AD92" s="296"/>
      <c r="AE92" s="296"/>
      <c r="AF92" s="296"/>
      <c r="AG92" s="296"/>
      <c r="AH92" s="296"/>
      <c r="AI92" s="296"/>
      <c r="AJ92" s="296"/>
      <c r="AK92" s="296"/>
    </row>
    <row r="93" spans="1:37" x14ac:dyDescent="0.25">
      <c r="A93" s="322">
        <v>59</v>
      </c>
      <c r="B93" s="315" t="s">
        <v>126</v>
      </c>
      <c r="C93" s="172" t="s">
        <v>1093</v>
      </c>
      <c r="D93" s="315" t="s">
        <v>280</v>
      </c>
      <c r="E93" s="325">
        <v>4</v>
      </c>
      <c r="F93" s="297">
        <v>14728</v>
      </c>
      <c r="G93" s="297">
        <v>5260</v>
      </c>
      <c r="H93" s="303">
        <v>0</v>
      </c>
      <c r="I93" s="306">
        <v>0.64285700000000001</v>
      </c>
      <c r="J93" s="297">
        <v>5260</v>
      </c>
      <c r="K93" s="300">
        <v>21040</v>
      </c>
      <c r="L93" s="315" t="s">
        <v>1027</v>
      </c>
      <c r="M93" s="318">
        <v>4</v>
      </c>
      <c r="N93" s="294" t="s">
        <v>1028</v>
      </c>
      <c r="O93" s="294" t="s">
        <v>1028</v>
      </c>
      <c r="P93" s="294" t="s">
        <v>1028</v>
      </c>
      <c r="Q93" s="294" t="s">
        <v>1028</v>
      </c>
      <c r="R93" s="294" t="s">
        <v>1028</v>
      </c>
      <c r="S93" s="294" t="s">
        <v>1028</v>
      </c>
      <c r="T93" s="294" t="s">
        <v>1028</v>
      </c>
      <c r="U93" s="294" t="s">
        <v>1028</v>
      </c>
      <c r="V93" s="294" t="s">
        <v>1028</v>
      </c>
      <c r="W93" s="294" t="s">
        <v>1028</v>
      </c>
      <c r="X93" s="294" t="s">
        <v>1028</v>
      </c>
      <c r="Y93" s="294" t="s">
        <v>1028</v>
      </c>
      <c r="Z93" s="294" t="s">
        <v>1028</v>
      </c>
      <c r="AA93" s="294" t="s">
        <v>1028</v>
      </c>
      <c r="AB93" s="294" t="s">
        <v>1028</v>
      </c>
      <c r="AC93" s="294" t="s">
        <v>1028</v>
      </c>
      <c r="AD93" s="294" t="s">
        <v>1028</v>
      </c>
      <c r="AE93" s="294" t="s">
        <v>1028</v>
      </c>
      <c r="AF93" s="294" t="s">
        <v>1028</v>
      </c>
      <c r="AG93" s="294" t="s">
        <v>1028</v>
      </c>
      <c r="AH93" s="294" t="s">
        <v>1028</v>
      </c>
      <c r="AI93" s="294" t="s">
        <v>1028</v>
      </c>
      <c r="AJ93" s="294" t="s">
        <v>1028</v>
      </c>
      <c r="AK93" s="294" t="s">
        <v>1028</v>
      </c>
    </row>
    <row r="94" spans="1:37" x14ac:dyDescent="0.25">
      <c r="A94" s="323"/>
      <c r="B94" s="316"/>
      <c r="C94" s="173" t="s">
        <v>1094</v>
      </c>
      <c r="D94" s="316"/>
      <c r="E94" s="326"/>
      <c r="F94" s="298"/>
      <c r="G94" s="298"/>
      <c r="H94" s="304"/>
      <c r="I94" s="307"/>
      <c r="J94" s="298"/>
      <c r="K94" s="301"/>
      <c r="L94" s="316"/>
      <c r="M94" s="319"/>
      <c r="N94" s="295"/>
      <c r="O94" s="295"/>
      <c r="P94" s="295"/>
      <c r="Q94" s="295"/>
      <c r="R94" s="295"/>
      <c r="S94" s="295"/>
      <c r="T94" s="295"/>
      <c r="U94" s="295"/>
      <c r="V94" s="295"/>
      <c r="W94" s="295"/>
      <c r="X94" s="295"/>
      <c r="Y94" s="295"/>
      <c r="Z94" s="295"/>
      <c r="AA94" s="295"/>
      <c r="AB94" s="295"/>
      <c r="AC94" s="295"/>
      <c r="AD94" s="295"/>
      <c r="AE94" s="295"/>
      <c r="AF94" s="295"/>
      <c r="AG94" s="295"/>
      <c r="AH94" s="295"/>
      <c r="AI94" s="295"/>
      <c r="AJ94" s="295"/>
      <c r="AK94" s="295"/>
    </row>
    <row r="95" spans="1:37" ht="38.25" x14ac:dyDescent="0.25">
      <c r="A95" s="324"/>
      <c r="B95" s="317"/>
      <c r="C95" s="174" t="s">
        <v>1068</v>
      </c>
      <c r="D95" s="317"/>
      <c r="E95" s="327"/>
      <c r="F95" s="299"/>
      <c r="G95" s="299"/>
      <c r="H95" s="305"/>
      <c r="I95" s="308"/>
      <c r="J95" s="299"/>
      <c r="K95" s="302"/>
      <c r="L95" s="317"/>
      <c r="M95" s="320"/>
      <c r="N95" s="296"/>
      <c r="O95" s="296"/>
      <c r="P95" s="296"/>
      <c r="Q95" s="296"/>
      <c r="R95" s="296"/>
      <c r="S95" s="296"/>
      <c r="T95" s="296"/>
      <c r="U95" s="296"/>
      <c r="V95" s="296"/>
      <c r="W95" s="296"/>
      <c r="X95" s="296"/>
      <c r="Y95" s="296"/>
      <c r="Z95" s="296"/>
      <c r="AA95" s="296"/>
      <c r="AB95" s="296"/>
      <c r="AC95" s="296"/>
      <c r="AD95" s="296"/>
      <c r="AE95" s="296"/>
      <c r="AF95" s="296"/>
      <c r="AG95" s="296"/>
      <c r="AH95" s="296"/>
      <c r="AI95" s="296"/>
      <c r="AJ95" s="296"/>
      <c r="AK95" s="296"/>
    </row>
    <row r="96" spans="1:37" ht="51" x14ac:dyDescent="0.25">
      <c r="A96" s="322">
        <v>62</v>
      </c>
      <c r="B96" s="315" t="s">
        <v>63</v>
      </c>
      <c r="C96" s="172" t="s">
        <v>1095</v>
      </c>
      <c r="D96" s="171" t="s">
        <v>1069</v>
      </c>
      <c r="E96" s="325">
        <v>25</v>
      </c>
      <c r="F96" s="297">
        <v>10678</v>
      </c>
      <c r="G96" s="297">
        <v>4917</v>
      </c>
      <c r="H96" s="303">
        <v>0</v>
      </c>
      <c r="I96" s="306">
        <v>0.53952100000000003</v>
      </c>
      <c r="J96" s="297">
        <v>4917</v>
      </c>
      <c r="K96" s="300">
        <v>122925</v>
      </c>
      <c r="L96" s="315" t="s">
        <v>1027</v>
      </c>
      <c r="M96" s="318">
        <v>2</v>
      </c>
      <c r="N96" s="294">
        <v>1</v>
      </c>
      <c r="O96" s="294">
        <v>1</v>
      </c>
      <c r="P96" s="294" t="s">
        <v>1028</v>
      </c>
      <c r="Q96" s="294">
        <v>1</v>
      </c>
      <c r="R96" s="294">
        <v>1</v>
      </c>
      <c r="S96" s="294">
        <v>1</v>
      </c>
      <c r="T96" s="294">
        <v>1</v>
      </c>
      <c r="U96" s="294">
        <v>1</v>
      </c>
      <c r="V96" s="294">
        <v>1</v>
      </c>
      <c r="W96" s="294">
        <v>1</v>
      </c>
      <c r="X96" s="294">
        <v>1</v>
      </c>
      <c r="Y96" s="294">
        <v>1</v>
      </c>
      <c r="Z96" s="294">
        <v>1</v>
      </c>
      <c r="AA96" s="294">
        <v>1</v>
      </c>
      <c r="AB96" s="294">
        <v>1</v>
      </c>
      <c r="AC96" s="294">
        <v>1</v>
      </c>
      <c r="AD96" s="294">
        <v>1</v>
      </c>
      <c r="AE96" s="294">
        <v>1</v>
      </c>
      <c r="AF96" s="294">
        <v>1</v>
      </c>
      <c r="AG96" s="294">
        <v>1</v>
      </c>
      <c r="AH96" s="294">
        <v>1</v>
      </c>
      <c r="AI96" s="294">
        <v>1</v>
      </c>
      <c r="AJ96" s="294">
        <v>1</v>
      </c>
      <c r="AK96" s="294">
        <v>1</v>
      </c>
    </row>
    <row r="97" spans="1:37" ht="25.5" x14ac:dyDescent="0.25">
      <c r="A97" s="323"/>
      <c r="B97" s="316"/>
      <c r="C97" s="173" t="s">
        <v>1096</v>
      </c>
      <c r="D97" s="175" t="s">
        <v>1070</v>
      </c>
      <c r="E97" s="326"/>
      <c r="F97" s="298"/>
      <c r="G97" s="298"/>
      <c r="H97" s="304"/>
      <c r="I97" s="307"/>
      <c r="J97" s="298"/>
      <c r="K97" s="301"/>
      <c r="L97" s="316"/>
      <c r="M97" s="319"/>
      <c r="N97" s="295"/>
      <c r="O97" s="295"/>
      <c r="P97" s="295"/>
      <c r="Q97" s="295"/>
      <c r="R97" s="295"/>
      <c r="S97" s="295"/>
      <c r="T97" s="295"/>
      <c r="U97" s="295"/>
      <c r="V97" s="295"/>
      <c r="W97" s="295"/>
      <c r="X97" s="295"/>
      <c r="Y97" s="295"/>
      <c r="Z97" s="295"/>
      <c r="AA97" s="295"/>
      <c r="AB97" s="295"/>
      <c r="AC97" s="295"/>
      <c r="AD97" s="295"/>
      <c r="AE97" s="295"/>
      <c r="AF97" s="295"/>
      <c r="AG97" s="295"/>
      <c r="AH97" s="295"/>
      <c r="AI97" s="295"/>
      <c r="AJ97" s="295"/>
      <c r="AK97" s="295"/>
    </row>
    <row r="98" spans="1:37" x14ac:dyDescent="0.25">
      <c r="A98" s="323"/>
      <c r="B98" s="316"/>
      <c r="C98" s="173" t="s">
        <v>1097</v>
      </c>
      <c r="D98" s="175"/>
      <c r="E98" s="326"/>
      <c r="F98" s="298"/>
      <c r="G98" s="298"/>
      <c r="H98" s="304"/>
      <c r="I98" s="307"/>
      <c r="J98" s="298"/>
      <c r="K98" s="301"/>
      <c r="L98" s="316"/>
      <c r="M98" s="319"/>
      <c r="N98" s="295"/>
      <c r="O98" s="295"/>
      <c r="P98" s="295"/>
      <c r="Q98" s="295"/>
      <c r="R98" s="295"/>
      <c r="S98" s="295"/>
      <c r="T98" s="295"/>
      <c r="U98" s="295"/>
      <c r="V98" s="295"/>
      <c r="W98" s="295"/>
      <c r="X98" s="295"/>
      <c r="Y98" s="295"/>
      <c r="Z98" s="295"/>
      <c r="AA98" s="295"/>
      <c r="AB98" s="295"/>
      <c r="AC98" s="295"/>
      <c r="AD98" s="295"/>
      <c r="AE98" s="295"/>
      <c r="AF98" s="295"/>
      <c r="AG98" s="295"/>
      <c r="AH98" s="295"/>
      <c r="AI98" s="295"/>
      <c r="AJ98" s="295"/>
      <c r="AK98" s="295"/>
    </row>
    <row r="99" spans="1:37" ht="63.75" x14ac:dyDescent="0.25">
      <c r="A99" s="324"/>
      <c r="B99" s="317"/>
      <c r="C99" s="174" t="s">
        <v>1031</v>
      </c>
      <c r="D99" s="176"/>
      <c r="E99" s="327"/>
      <c r="F99" s="299"/>
      <c r="G99" s="299"/>
      <c r="H99" s="305"/>
      <c r="I99" s="308"/>
      <c r="J99" s="299"/>
      <c r="K99" s="302"/>
      <c r="L99" s="317"/>
      <c r="M99" s="320"/>
      <c r="N99" s="296"/>
      <c r="O99" s="296"/>
      <c r="P99" s="296"/>
      <c r="Q99" s="296"/>
      <c r="R99" s="296"/>
      <c r="S99" s="296"/>
      <c r="T99" s="296"/>
      <c r="U99" s="296"/>
      <c r="V99" s="296"/>
      <c r="W99" s="296"/>
      <c r="X99" s="296"/>
      <c r="Y99" s="296"/>
      <c r="Z99" s="296"/>
      <c r="AA99" s="296"/>
      <c r="AB99" s="296"/>
      <c r="AC99" s="296"/>
      <c r="AD99" s="296"/>
      <c r="AE99" s="296"/>
      <c r="AF99" s="296"/>
      <c r="AG99" s="296"/>
      <c r="AH99" s="296"/>
      <c r="AI99" s="296"/>
      <c r="AJ99" s="296"/>
      <c r="AK99" s="296"/>
    </row>
    <row r="100" spans="1:37" x14ac:dyDescent="0.25">
      <c r="A100" s="322">
        <v>63</v>
      </c>
      <c r="B100" s="315" t="s">
        <v>64</v>
      </c>
      <c r="C100" s="180" t="s">
        <v>1095</v>
      </c>
      <c r="D100" s="315" t="s">
        <v>283</v>
      </c>
      <c r="E100" s="325">
        <v>25</v>
      </c>
      <c r="F100" s="297">
        <v>12098</v>
      </c>
      <c r="G100" s="297">
        <v>7890</v>
      </c>
      <c r="H100" s="303">
        <v>0</v>
      </c>
      <c r="I100" s="306">
        <v>0.34782600000000002</v>
      </c>
      <c r="J100" s="297">
        <v>7890</v>
      </c>
      <c r="K100" s="300">
        <v>197250</v>
      </c>
      <c r="L100" s="315" t="s">
        <v>1027</v>
      </c>
      <c r="M100" s="318">
        <v>2</v>
      </c>
      <c r="N100" s="294">
        <v>1</v>
      </c>
      <c r="O100" s="294">
        <v>1</v>
      </c>
      <c r="P100" s="294" t="s">
        <v>1028</v>
      </c>
      <c r="Q100" s="294">
        <v>1</v>
      </c>
      <c r="R100" s="294">
        <v>1</v>
      </c>
      <c r="S100" s="294">
        <v>1</v>
      </c>
      <c r="T100" s="294">
        <v>1</v>
      </c>
      <c r="U100" s="294">
        <v>1</v>
      </c>
      <c r="V100" s="294">
        <v>1</v>
      </c>
      <c r="W100" s="294">
        <v>1</v>
      </c>
      <c r="X100" s="294">
        <v>1</v>
      </c>
      <c r="Y100" s="294">
        <v>1</v>
      </c>
      <c r="Z100" s="294">
        <v>1</v>
      </c>
      <c r="AA100" s="294">
        <v>1</v>
      </c>
      <c r="AB100" s="294">
        <v>1</v>
      </c>
      <c r="AC100" s="294">
        <v>1</v>
      </c>
      <c r="AD100" s="294">
        <v>1</v>
      </c>
      <c r="AE100" s="294">
        <v>1</v>
      </c>
      <c r="AF100" s="294">
        <v>1</v>
      </c>
      <c r="AG100" s="294">
        <v>1</v>
      </c>
      <c r="AH100" s="294">
        <v>1</v>
      </c>
      <c r="AI100" s="294">
        <v>1</v>
      </c>
      <c r="AJ100" s="294">
        <v>1</v>
      </c>
      <c r="AK100" s="294">
        <v>1</v>
      </c>
    </row>
    <row r="101" spans="1:37" x14ac:dyDescent="0.25">
      <c r="A101" s="323"/>
      <c r="B101" s="316"/>
      <c r="C101" s="181" t="s">
        <v>1096</v>
      </c>
      <c r="D101" s="316"/>
      <c r="E101" s="326"/>
      <c r="F101" s="298"/>
      <c r="G101" s="298"/>
      <c r="H101" s="304"/>
      <c r="I101" s="307"/>
      <c r="J101" s="298"/>
      <c r="K101" s="301"/>
      <c r="L101" s="316"/>
      <c r="M101" s="319"/>
      <c r="N101" s="295"/>
      <c r="O101" s="295"/>
      <c r="P101" s="295"/>
      <c r="Q101" s="295"/>
      <c r="R101" s="295"/>
      <c r="S101" s="295"/>
      <c r="T101" s="295"/>
      <c r="U101" s="295"/>
      <c r="V101" s="295"/>
      <c r="W101" s="295"/>
      <c r="X101" s="295"/>
      <c r="Y101" s="295"/>
      <c r="Z101" s="295"/>
      <c r="AA101" s="295"/>
      <c r="AB101" s="295"/>
      <c r="AC101" s="295"/>
      <c r="AD101" s="295"/>
      <c r="AE101" s="295"/>
      <c r="AF101" s="295"/>
      <c r="AG101" s="295"/>
      <c r="AH101" s="295"/>
      <c r="AI101" s="295"/>
      <c r="AJ101" s="295"/>
      <c r="AK101" s="295"/>
    </row>
    <row r="102" spans="1:37" x14ac:dyDescent="0.25">
      <c r="A102" s="323"/>
      <c r="B102" s="316"/>
      <c r="C102" s="181" t="s">
        <v>1098</v>
      </c>
      <c r="D102" s="316"/>
      <c r="E102" s="326"/>
      <c r="F102" s="298"/>
      <c r="G102" s="298"/>
      <c r="H102" s="304"/>
      <c r="I102" s="307"/>
      <c r="J102" s="298"/>
      <c r="K102" s="301"/>
      <c r="L102" s="316"/>
      <c r="M102" s="319"/>
      <c r="N102" s="295"/>
      <c r="O102" s="295"/>
      <c r="P102" s="295"/>
      <c r="Q102" s="295"/>
      <c r="R102" s="295"/>
      <c r="S102" s="295"/>
      <c r="T102" s="295"/>
      <c r="U102" s="295"/>
      <c r="V102" s="295"/>
      <c r="W102" s="295"/>
      <c r="X102" s="295"/>
      <c r="Y102" s="295"/>
      <c r="Z102" s="295"/>
      <c r="AA102" s="295"/>
      <c r="AB102" s="295"/>
      <c r="AC102" s="295"/>
      <c r="AD102" s="295"/>
      <c r="AE102" s="295"/>
      <c r="AF102" s="295"/>
      <c r="AG102" s="295"/>
      <c r="AH102" s="295"/>
      <c r="AI102" s="295"/>
      <c r="AJ102" s="295"/>
      <c r="AK102" s="295"/>
    </row>
    <row r="103" spans="1:37" x14ac:dyDescent="0.25">
      <c r="A103" s="323"/>
      <c r="B103" s="316"/>
      <c r="C103" s="181" t="s">
        <v>1099</v>
      </c>
      <c r="D103" s="316"/>
      <c r="E103" s="326"/>
      <c r="F103" s="298"/>
      <c r="G103" s="298"/>
      <c r="H103" s="304"/>
      <c r="I103" s="307"/>
      <c r="J103" s="298"/>
      <c r="K103" s="301"/>
      <c r="L103" s="316"/>
      <c r="M103" s="319"/>
      <c r="N103" s="295"/>
      <c r="O103" s="295"/>
      <c r="P103" s="295"/>
      <c r="Q103" s="295"/>
      <c r="R103" s="295"/>
      <c r="S103" s="295"/>
      <c r="T103" s="295"/>
      <c r="U103" s="295"/>
      <c r="V103" s="295"/>
      <c r="W103" s="295"/>
      <c r="X103" s="295"/>
      <c r="Y103" s="295"/>
      <c r="Z103" s="295"/>
      <c r="AA103" s="295"/>
      <c r="AB103" s="295"/>
      <c r="AC103" s="295"/>
      <c r="AD103" s="295"/>
      <c r="AE103" s="295"/>
      <c r="AF103" s="295"/>
      <c r="AG103" s="295"/>
      <c r="AH103" s="295"/>
      <c r="AI103" s="295"/>
      <c r="AJ103" s="295"/>
      <c r="AK103" s="295"/>
    </row>
    <row r="104" spans="1:37" ht="42" customHeight="1" x14ac:dyDescent="0.25">
      <c r="A104" s="323"/>
      <c r="B104" s="316"/>
      <c r="C104" s="181" t="s">
        <v>1100</v>
      </c>
      <c r="D104" s="316"/>
      <c r="E104" s="326"/>
      <c r="F104" s="298"/>
      <c r="G104" s="298"/>
      <c r="H104" s="304"/>
      <c r="I104" s="307"/>
      <c r="J104" s="298"/>
      <c r="K104" s="301"/>
      <c r="L104" s="316"/>
      <c r="M104" s="319"/>
      <c r="N104" s="295"/>
      <c r="O104" s="295"/>
      <c r="P104" s="295"/>
      <c r="Q104" s="295"/>
      <c r="R104" s="295"/>
      <c r="S104" s="295"/>
      <c r="T104" s="295"/>
      <c r="U104" s="295"/>
      <c r="V104" s="295"/>
      <c r="W104" s="295"/>
      <c r="X104" s="295"/>
      <c r="Y104" s="295"/>
      <c r="Z104" s="295"/>
      <c r="AA104" s="295"/>
      <c r="AB104" s="295"/>
      <c r="AC104" s="295"/>
      <c r="AD104" s="295"/>
      <c r="AE104" s="295"/>
      <c r="AF104" s="295"/>
      <c r="AG104" s="295"/>
      <c r="AH104" s="295"/>
      <c r="AI104" s="295"/>
      <c r="AJ104" s="295"/>
      <c r="AK104" s="295"/>
    </row>
    <row r="105" spans="1:37" ht="27.95" customHeight="1" x14ac:dyDescent="0.25">
      <c r="A105" s="324"/>
      <c r="B105" s="317"/>
      <c r="C105" s="182" t="s">
        <v>1050</v>
      </c>
      <c r="D105" s="317"/>
      <c r="E105" s="327"/>
      <c r="F105" s="299"/>
      <c r="G105" s="299"/>
      <c r="H105" s="305"/>
      <c r="I105" s="308"/>
      <c r="J105" s="299"/>
      <c r="K105" s="302"/>
      <c r="L105" s="317"/>
      <c r="M105" s="320"/>
      <c r="N105" s="296"/>
      <c r="O105" s="296"/>
      <c r="P105" s="296"/>
      <c r="Q105" s="296"/>
      <c r="R105" s="296"/>
      <c r="S105" s="296"/>
      <c r="T105" s="296"/>
      <c r="U105" s="296"/>
      <c r="V105" s="296"/>
      <c r="W105" s="296"/>
      <c r="X105" s="296"/>
      <c r="Y105" s="296"/>
      <c r="Z105" s="296"/>
      <c r="AA105" s="296"/>
      <c r="AB105" s="296"/>
      <c r="AC105" s="296"/>
      <c r="AD105" s="296"/>
      <c r="AE105" s="296"/>
      <c r="AF105" s="296"/>
      <c r="AG105" s="296"/>
      <c r="AH105" s="296"/>
      <c r="AI105" s="296"/>
      <c r="AJ105" s="296"/>
      <c r="AK105" s="296"/>
    </row>
    <row r="106" spans="1:37" ht="76.5" x14ac:dyDescent="0.25">
      <c r="A106" s="322">
        <v>64</v>
      </c>
      <c r="B106" s="315" t="s">
        <v>65</v>
      </c>
      <c r="C106" s="180" t="s">
        <v>1101</v>
      </c>
      <c r="D106" s="171" t="s">
        <v>1105</v>
      </c>
      <c r="E106" s="325">
        <v>25</v>
      </c>
      <c r="F106" s="297">
        <v>21566</v>
      </c>
      <c r="G106" s="297">
        <v>13150</v>
      </c>
      <c r="H106" s="303">
        <v>0</v>
      </c>
      <c r="I106" s="306">
        <v>0.39024399999999998</v>
      </c>
      <c r="J106" s="297">
        <v>13150</v>
      </c>
      <c r="K106" s="300">
        <v>328750</v>
      </c>
      <c r="L106" s="315" t="s">
        <v>1027</v>
      </c>
      <c r="M106" s="318">
        <v>2</v>
      </c>
      <c r="N106" s="294">
        <v>1</v>
      </c>
      <c r="O106" s="294">
        <v>1</v>
      </c>
      <c r="P106" s="294" t="s">
        <v>1028</v>
      </c>
      <c r="Q106" s="294">
        <v>1</v>
      </c>
      <c r="R106" s="294">
        <v>1</v>
      </c>
      <c r="S106" s="294">
        <v>1</v>
      </c>
      <c r="T106" s="294">
        <v>1</v>
      </c>
      <c r="U106" s="294">
        <v>1</v>
      </c>
      <c r="V106" s="294">
        <v>1</v>
      </c>
      <c r="W106" s="294">
        <v>1</v>
      </c>
      <c r="X106" s="294">
        <v>1</v>
      </c>
      <c r="Y106" s="294">
        <v>1</v>
      </c>
      <c r="Z106" s="294">
        <v>1</v>
      </c>
      <c r="AA106" s="294">
        <v>1</v>
      </c>
      <c r="AB106" s="294">
        <v>1</v>
      </c>
      <c r="AC106" s="294">
        <v>1</v>
      </c>
      <c r="AD106" s="294">
        <v>1</v>
      </c>
      <c r="AE106" s="294">
        <v>1</v>
      </c>
      <c r="AF106" s="294">
        <v>1</v>
      </c>
      <c r="AG106" s="294">
        <v>1</v>
      </c>
      <c r="AH106" s="294">
        <v>1</v>
      </c>
      <c r="AI106" s="294">
        <v>1</v>
      </c>
      <c r="AJ106" s="294">
        <v>1</v>
      </c>
      <c r="AK106" s="294">
        <v>1</v>
      </c>
    </row>
    <row r="107" spans="1:37" ht="25.5" x14ac:dyDescent="0.25">
      <c r="A107" s="323"/>
      <c r="B107" s="316"/>
      <c r="C107" s="181" t="s">
        <v>1102</v>
      </c>
      <c r="D107" s="175" t="s">
        <v>1106</v>
      </c>
      <c r="E107" s="326"/>
      <c r="F107" s="298"/>
      <c r="G107" s="298"/>
      <c r="H107" s="304"/>
      <c r="I107" s="307"/>
      <c r="J107" s="298"/>
      <c r="K107" s="301"/>
      <c r="L107" s="316"/>
      <c r="M107" s="319"/>
      <c r="N107" s="295"/>
      <c r="O107" s="295"/>
      <c r="P107" s="295"/>
      <c r="Q107" s="295"/>
      <c r="R107" s="295"/>
      <c r="S107" s="295"/>
      <c r="T107" s="295"/>
      <c r="U107" s="295"/>
      <c r="V107" s="295"/>
      <c r="W107" s="295"/>
      <c r="X107" s="295"/>
      <c r="Y107" s="295"/>
      <c r="Z107" s="295"/>
      <c r="AA107" s="295"/>
      <c r="AB107" s="295"/>
      <c r="AC107" s="295"/>
      <c r="AD107" s="295"/>
      <c r="AE107" s="295"/>
      <c r="AF107" s="295"/>
      <c r="AG107" s="295"/>
      <c r="AH107" s="295"/>
      <c r="AI107" s="295"/>
      <c r="AJ107" s="295"/>
      <c r="AK107" s="295"/>
    </row>
    <row r="108" spans="1:37" ht="43.5" customHeight="1" x14ac:dyDescent="0.25">
      <c r="A108" s="323"/>
      <c r="B108" s="316"/>
      <c r="C108" s="181" t="s">
        <v>1103</v>
      </c>
      <c r="D108" s="175"/>
      <c r="E108" s="326"/>
      <c r="F108" s="298"/>
      <c r="G108" s="298"/>
      <c r="H108" s="304"/>
      <c r="I108" s="307"/>
      <c r="J108" s="298"/>
      <c r="K108" s="301"/>
      <c r="L108" s="316"/>
      <c r="M108" s="319"/>
      <c r="N108" s="295"/>
      <c r="O108" s="295"/>
      <c r="P108" s="295"/>
      <c r="Q108" s="295"/>
      <c r="R108" s="295"/>
      <c r="S108" s="295"/>
      <c r="T108" s="295"/>
      <c r="U108" s="295"/>
      <c r="V108" s="295"/>
      <c r="W108" s="295"/>
      <c r="X108" s="295"/>
      <c r="Y108" s="295"/>
      <c r="Z108" s="295"/>
      <c r="AA108" s="295"/>
      <c r="AB108" s="295"/>
      <c r="AC108" s="295"/>
      <c r="AD108" s="295"/>
      <c r="AE108" s="295"/>
      <c r="AF108" s="295"/>
      <c r="AG108" s="295"/>
      <c r="AH108" s="295"/>
      <c r="AI108" s="295"/>
      <c r="AJ108" s="295"/>
      <c r="AK108" s="295"/>
    </row>
    <row r="109" spans="1:37" ht="15.6" customHeight="1" x14ac:dyDescent="0.25">
      <c r="A109" s="323"/>
      <c r="B109" s="316"/>
      <c r="C109" s="181" t="s">
        <v>1104</v>
      </c>
      <c r="D109" s="175"/>
      <c r="E109" s="326"/>
      <c r="F109" s="298"/>
      <c r="G109" s="298"/>
      <c r="H109" s="304"/>
      <c r="I109" s="307"/>
      <c r="J109" s="298"/>
      <c r="K109" s="301"/>
      <c r="L109" s="316"/>
      <c r="M109" s="319"/>
      <c r="N109" s="295"/>
      <c r="O109" s="295"/>
      <c r="P109" s="295"/>
      <c r="Q109" s="295"/>
      <c r="R109" s="295"/>
      <c r="S109" s="295"/>
      <c r="T109" s="295"/>
      <c r="U109" s="295"/>
      <c r="V109" s="295"/>
      <c r="W109" s="295"/>
      <c r="X109" s="295"/>
      <c r="Y109" s="295"/>
      <c r="Z109" s="295"/>
      <c r="AA109" s="295"/>
      <c r="AB109" s="295"/>
      <c r="AC109" s="295"/>
      <c r="AD109" s="295"/>
      <c r="AE109" s="295"/>
      <c r="AF109" s="295"/>
      <c r="AG109" s="295"/>
      <c r="AH109" s="295"/>
      <c r="AI109" s="295"/>
      <c r="AJ109" s="295"/>
      <c r="AK109" s="295"/>
    </row>
    <row r="110" spans="1:37" ht="24.95" customHeight="1" x14ac:dyDescent="0.25">
      <c r="A110" s="324"/>
      <c r="B110" s="317"/>
      <c r="C110" s="182" t="s">
        <v>1068</v>
      </c>
      <c r="D110" s="176"/>
      <c r="E110" s="327"/>
      <c r="F110" s="299"/>
      <c r="G110" s="299"/>
      <c r="H110" s="305"/>
      <c r="I110" s="308"/>
      <c r="J110" s="299"/>
      <c r="K110" s="302"/>
      <c r="L110" s="317"/>
      <c r="M110" s="320"/>
      <c r="N110" s="296"/>
      <c r="O110" s="296"/>
      <c r="P110" s="296"/>
      <c r="Q110" s="296"/>
      <c r="R110" s="296"/>
      <c r="S110" s="296"/>
      <c r="T110" s="296"/>
      <c r="U110" s="296"/>
      <c r="V110" s="296"/>
      <c r="W110" s="296"/>
      <c r="X110" s="296"/>
      <c r="Y110" s="296"/>
      <c r="Z110" s="296"/>
      <c r="AA110" s="296"/>
      <c r="AB110" s="296"/>
      <c r="AC110" s="296"/>
      <c r="AD110" s="296"/>
      <c r="AE110" s="296"/>
      <c r="AF110" s="296"/>
      <c r="AG110" s="296"/>
      <c r="AH110" s="296"/>
      <c r="AI110" s="296"/>
      <c r="AJ110" s="296"/>
      <c r="AK110" s="296"/>
    </row>
    <row r="111" spans="1:37" ht="14.1" customHeight="1" x14ac:dyDescent="0.25">
      <c r="A111" s="322">
        <v>65</v>
      </c>
      <c r="B111" s="315" t="s">
        <v>66</v>
      </c>
      <c r="C111" s="180" t="s">
        <v>1107</v>
      </c>
      <c r="D111" s="171" t="s">
        <v>1105</v>
      </c>
      <c r="E111" s="325">
        <v>25</v>
      </c>
      <c r="F111" s="297">
        <v>22513</v>
      </c>
      <c r="G111" s="297">
        <v>13150</v>
      </c>
      <c r="H111" s="303">
        <v>0</v>
      </c>
      <c r="I111" s="306">
        <v>0.41589300000000001</v>
      </c>
      <c r="J111" s="297">
        <v>13150</v>
      </c>
      <c r="K111" s="300">
        <v>328750</v>
      </c>
      <c r="L111" s="315" t="s">
        <v>1027</v>
      </c>
      <c r="M111" s="318">
        <v>2</v>
      </c>
      <c r="N111" s="294">
        <v>1</v>
      </c>
      <c r="O111" s="294">
        <v>1</v>
      </c>
      <c r="P111" s="294" t="s">
        <v>1028</v>
      </c>
      <c r="Q111" s="294">
        <v>1</v>
      </c>
      <c r="R111" s="294">
        <v>1</v>
      </c>
      <c r="S111" s="294">
        <v>1</v>
      </c>
      <c r="T111" s="294">
        <v>1</v>
      </c>
      <c r="U111" s="294">
        <v>1</v>
      </c>
      <c r="V111" s="294">
        <v>1</v>
      </c>
      <c r="W111" s="294">
        <v>1</v>
      </c>
      <c r="X111" s="294">
        <v>1</v>
      </c>
      <c r="Y111" s="294">
        <v>1</v>
      </c>
      <c r="Z111" s="294">
        <v>1</v>
      </c>
      <c r="AA111" s="294">
        <v>1</v>
      </c>
      <c r="AB111" s="294">
        <v>1</v>
      </c>
      <c r="AC111" s="294">
        <v>1</v>
      </c>
      <c r="AD111" s="294">
        <v>1</v>
      </c>
      <c r="AE111" s="294">
        <v>1</v>
      </c>
      <c r="AF111" s="294">
        <v>1</v>
      </c>
      <c r="AG111" s="294">
        <v>1</v>
      </c>
      <c r="AH111" s="294">
        <v>1</v>
      </c>
      <c r="AI111" s="294">
        <v>1</v>
      </c>
      <c r="AJ111" s="294">
        <v>1</v>
      </c>
      <c r="AK111" s="294">
        <v>1</v>
      </c>
    </row>
    <row r="112" spans="1:37" ht="14.1" customHeight="1" x14ac:dyDescent="0.25">
      <c r="A112" s="323"/>
      <c r="B112" s="316"/>
      <c r="C112" s="181" t="s">
        <v>1102</v>
      </c>
      <c r="D112" s="175" t="s">
        <v>1106</v>
      </c>
      <c r="E112" s="326"/>
      <c r="F112" s="298"/>
      <c r="G112" s="298"/>
      <c r="H112" s="304"/>
      <c r="I112" s="307"/>
      <c r="J112" s="298"/>
      <c r="K112" s="301"/>
      <c r="L112" s="316"/>
      <c r="M112" s="319"/>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row>
    <row r="113" spans="1:37" x14ac:dyDescent="0.25">
      <c r="A113" s="323"/>
      <c r="B113" s="316"/>
      <c r="C113" s="181" t="s">
        <v>1103</v>
      </c>
      <c r="D113" s="175"/>
      <c r="E113" s="326"/>
      <c r="F113" s="298"/>
      <c r="G113" s="298"/>
      <c r="H113" s="304"/>
      <c r="I113" s="307"/>
      <c r="J113" s="298"/>
      <c r="K113" s="301"/>
      <c r="L113" s="316"/>
      <c r="M113" s="319"/>
      <c r="N113" s="295"/>
      <c r="O113" s="295"/>
      <c r="P113" s="295"/>
      <c r="Q113" s="295"/>
      <c r="R113" s="295"/>
      <c r="S113" s="295"/>
      <c r="T113" s="295"/>
      <c r="U113" s="295"/>
      <c r="V113" s="295"/>
      <c r="W113" s="295"/>
      <c r="X113" s="295"/>
      <c r="Y113" s="295"/>
      <c r="Z113" s="295"/>
      <c r="AA113" s="295"/>
      <c r="AB113" s="295"/>
      <c r="AC113" s="295"/>
      <c r="AD113" s="295"/>
      <c r="AE113" s="295"/>
      <c r="AF113" s="295"/>
      <c r="AG113" s="295"/>
      <c r="AH113" s="295"/>
      <c r="AI113" s="295"/>
      <c r="AJ113" s="295"/>
      <c r="AK113" s="295"/>
    </row>
    <row r="114" spans="1:37" x14ac:dyDescent="0.25">
      <c r="A114" s="323"/>
      <c r="B114" s="316"/>
      <c r="C114" s="181" t="s">
        <v>1104</v>
      </c>
      <c r="D114" s="175"/>
      <c r="E114" s="326"/>
      <c r="F114" s="298"/>
      <c r="G114" s="298"/>
      <c r="H114" s="304"/>
      <c r="I114" s="307"/>
      <c r="J114" s="298"/>
      <c r="K114" s="301"/>
      <c r="L114" s="316"/>
      <c r="M114" s="319"/>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row>
    <row r="115" spans="1:37" ht="38.25" x14ac:dyDescent="0.25">
      <c r="A115" s="324"/>
      <c r="B115" s="317"/>
      <c r="C115" s="182" t="s">
        <v>1068</v>
      </c>
      <c r="D115" s="176"/>
      <c r="E115" s="327"/>
      <c r="F115" s="299"/>
      <c r="G115" s="299"/>
      <c r="H115" s="305"/>
      <c r="I115" s="308"/>
      <c r="J115" s="299"/>
      <c r="K115" s="302"/>
      <c r="L115" s="317"/>
      <c r="M115" s="320"/>
      <c r="N115" s="296"/>
      <c r="O115" s="296"/>
      <c r="P115" s="296"/>
      <c r="Q115" s="296"/>
      <c r="R115" s="296"/>
      <c r="S115" s="296"/>
      <c r="T115" s="296"/>
      <c r="U115" s="296"/>
      <c r="V115" s="296"/>
      <c r="W115" s="296"/>
      <c r="X115" s="296"/>
      <c r="Y115" s="296"/>
      <c r="Z115" s="296"/>
      <c r="AA115" s="296"/>
      <c r="AB115" s="296"/>
      <c r="AC115" s="296"/>
      <c r="AD115" s="296"/>
      <c r="AE115" s="296"/>
      <c r="AF115" s="296"/>
      <c r="AG115" s="296"/>
      <c r="AH115" s="296"/>
      <c r="AI115" s="296"/>
      <c r="AJ115" s="296"/>
      <c r="AK115" s="296"/>
    </row>
    <row r="116" spans="1:37" x14ac:dyDescent="0.25">
      <c r="A116" s="322">
        <v>66</v>
      </c>
      <c r="B116" s="315" t="s">
        <v>67</v>
      </c>
      <c r="C116" s="172" t="s">
        <v>1108</v>
      </c>
      <c r="D116" s="315" t="s">
        <v>288</v>
      </c>
      <c r="E116" s="325">
        <v>25</v>
      </c>
      <c r="F116" s="297">
        <v>4418</v>
      </c>
      <c r="G116" s="297">
        <v>2747</v>
      </c>
      <c r="H116" s="303">
        <v>0</v>
      </c>
      <c r="I116" s="306">
        <v>0.37822499999999998</v>
      </c>
      <c r="J116" s="297">
        <v>2747</v>
      </c>
      <c r="K116" s="300">
        <v>68675</v>
      </c>
      <c r="L116" s="315" t="s">
        <v>1027</v>
      </c>
      <c r="M116" s="318">
        <v>2</v>
      </c>
      <c r="N116" s="294">
        <v>1</v>
      </c>
      <c r="O116" s="294">
        <v>1</v>
      </c>
      <c r="P116" s="294" t="s">
        <v>1028</v>
      </c>
      <c r="Q116" s="294">
        <v>1</v>
      </c>
      <c r="R116" s="294">
        <v>1</v>
      </c>
      <c r="S116" s="294">
        <v>1</v>
      </c>
      <c r="T116" s="294">
        <v>1</v>
      </c>
      <c r="U116" s="294">
        <v>1</v>
      </c>
      <c r="V116" s="294">
        <v>1</v>
      </c>
      <c r="W116" s="294">
        <v>1</v>
      </c>
      <c r="X116" s="294">
        <v>1</v>
      </c>
      <c r="Y116" s="294">
        <v>1</v>
      </c>
      <c r="Z116" s="294">
        <v>1</v>
      </c>
      <c r="AA116" s="294">
        <v>1</v>
      </c>
      <c r="AB116" s="294">
        <v>1</v>
      </c>
      <c r="AC116" s="294">
        <v>1</v>
      </c>
      <c r="AD116" s="294">
        <v>1</v>
      </c>
      <c r="AE116" s="294">
        <v>1</v>
      </c>
      <c r="AF116" s="294">
        <v>1</v>
      </c>
      <c r="AG116" s="294">
        <v>1</v>
      </c>
      <c r="AH116" s="294">
        <v>1</v>
      </c>
      <c r="AI116" s="294">
        <v>1</v>
      </c>
      <c r="AJ116" s="294">
        <v>1</v>
      </c>
      <c r="AK116" s="294">
        <v>1</v>
      </c>
    </row>
    <row r="117" spans="1:37" x14ac:dyDescent="0.25">
      <c r="A117" s="323"/>
      <c r="B117" s="316"/>
      <c r="C117" s="173" t="s">
        <v>1109</v>
      </c>
      <c r="D117" s="316"/>
      <c r="E117" s="326"/>
      <c r="F117" s="298"/>
      <c r="G117" s="298"/>
      <c r="H117" s="304"/>
      <c r="I117" s="307"/>
      <c r="J117" s="298"/>
      <c r="K117" s="301"/>
      <c r="L117" s="316"/>
      <c r="M117" s="319"/>
      <c r="N117" s="295"/>
      <c r="O117" s="295"/>
      <c r="P117" s="295"/>
      <c r="Q117" s="295"/>
      <c r="R117" s="295"/>
      <c r="S117" s="295"/>
      <c r="T117" s="295"/>
      <c r="U117" s="295"/>
      <c r="V117" s="295"/>
      <c r="W117" s="295"/>
      <c r="X117" s="295"/>
      <c r="Y117" s="295"/>
      <c r="Z117" s="295"/>
      <c r="AA117" s="295"/>
      <c r="AB117" s="295"/>
      <c r="AC117" s="295"/>
      <c r="AD117" s="295"/>
      <c r="AE117" s="295"/>
      <c r="AF117" s="295"/>
      <c r="AG117" s="295"/>
      <c r="AH117" s="295"/>
      <c r="AI117" s="295"/>
      <c r="AJ117" s="295"/>
      <c r="AK117" s="295"/>
    </row>
    <row r="118" spans="1:37" x14ac:dyDescent="0.25">
      <c r="A118" s="324"/>
      <c r="B118" s="317"/>
      <c r="C118" s="174" t="s">
        <v>1110</v>
      </c>
      <c r="D118" s="317"/>
      <c r="E118" s="327"/>
      <c r="F118" s="299"/>
      <c r="G118" s="299"/>
      <c r="H118" s="305"/>
      <c r="I118" s="308"/>
      <c r="J118" s="299"/>
      <c r="K118" s="302"/>
      <c r="L118" s="317"/>
      <c r="M118" s="320"/>
      <c r="N118" s="296"/>
      <c r="O118" s="296"/>
      <c r="P118" s="296"/>
      <c r="Q118" s="296"/>
      <c r="R118" s="296"/>
      <c r="S118" s="296"/>
      <c r="T118" s="296"/>
      <c r="U118" s="296"/>
      <c r="V118" s="296"/>
      <c r="W118" s="296"/>
      <c r="X118" s="296"/>
      <c r="Y118" s="296"/>
      <c r="Z118" s="296"/>
      <c r="AA118" s="296"/>
      <c r="AB118" s="296"/>
      <c r="AC118" s="296"/>
      <c r="AD118" s="296"/>
      <c r="AE118" s="296"/>
      <c r="AF118" s="296"/>
      <c r="AG118" s="296"/>
      <c r="AH118" s="296"/>
      <c r="AI118" s="296"/>
      <c r="AJ118" s="296"/>
      <c r="AK118" s="296"/>
    </row>
    <row r="119" spans="1:37" x14ac:dyDescent="0.25">
      <c r="A119" s="322">
        <v>71</v>
      </c>
      <c r="B119" s="315" t="s">
        <v>68</v>
      </c>
      <c r="C119" s="172" t="s">
        <v>1111</v>
      </c>
      <c r="D119" s="315" t="s">
        <v>288</v>
      </c>
      <c r="E119" s="325">
        <v>25</v>
      </c>
      <c r="F119" s="297">
        <v>8416</v>
      </c>
      <c r="G119" s="297">
        <v>4944</v>
      </c>
      <c r="H119" s="303">
        <v>0</v>
      </c>
      <c r="I119" s="306">
        <v>0.41254800000000003</v>
      </c>
      <c r="J119" s="297">
        <v>4944</v>
      </c>
      <c r="K119" s="300">
        <v>123600</v>
      </c>
      <c r="L119" s="315" t="s">
        <v>1027</v>
      </c>
      <c r="M119" s="318">
        <v>2</v>
      </c>
      <c r="N119" s="294">
        <v>1</v>
      </c>
      <c r="O119" s="294">
        <v>1</v>
      </c>
      <c r="P119" s="294" t="s">
        <v>1028</v>
      </c>
      <c r="Q119" s="294">
        <v>1</v>
      </c>
      <c r="R119" s="294">
        <v>1</v>
      </c>
      <c r="S119" s="294">
        <v>1</v>
      </c>
      <c r="T119" s="294">
        <v>1</v>
      </c>
      <c r="U119" s="294">
        <v>1</v>
      </c>
      <c r="V119" s="294">
        <v>1</v>
      </c>
      <c r="W119" s="294">
        <v>1</v>
      </c>
      <c r="X119" s="294">
        <v>1</v>
      </c>
      <c r="Y119" s="294">
        <v>1</v>
      </c>
      <c r="Z119" s="294">
        <v>1</v>
      </c>
      <c r="AA119" s="294">
        <v>1</v>
      </c>
      <c r="AB119" s="294">
        <v>1</v>
      </c>
      <c r="AC119" s="294">
        <v>1</v>
      </c>
      <c r="AD119" s="294">
        <v>1</v>
      </c>
      <c r="AE119" s="294">
        <v>1</v>
      </c>
      <c r="AF119" s="294">
        <v>1</v>
      </c>
      <c r="AG119" s="294">
        <v>1</v>
      </c>
      <c r="AH119" s="294">
        <v>1</v>
      </c>
      <c r="AI119" s="294">
        <v>1</v>
      </c>
      <c r="AJ119" s="294">
        <v>1</v>
      </c>
      <c r="AK119" s="294">
        <v>1</v>
      </c>
    </row>
    <row r="120" spans="1:37" x14ac:dyDescent="0.25">
      <c r="A120" s="323"/>
      <c r="B120" s="316"/>
      <c r="C120" s="173" t="s">
        <v>1112</v>
      </c>
      <c r="D120" s="316"/>
      <c r="E120" s="326"/>
      <c r="F120" s="298"/>
      <c r="G120" s="298"/>
      <c r="H120" s="304"/>
      <c r="I120" s="307"/>
      <c r="J120" s="298"/>
      <c r="K120" s="301"/>
      <c r="L120" s="316"/>
      <c r="M120" s="319"/>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row>
    <row r="121" spans="1:37" x14ac:dyDescent="0.25">
      <c r="A121" s="323"/>
      <c r="B121" s="316"/>
      <c r="C121" s="173" t="s">
        <v>1109</v>
      </c>
      <c r="D121" s="316"/>
      <c r="E121" s="326"/>
      <c r="F121" s="298"/>
      <c r="G121" s="298"/>
      <c r="H121" s="304"/>
      <c r="I121" s="307"/>
      <c r="J121" s="298"/>
      <c r="K121" s="301"/>
      <c r="L121" s="316"/>
      <c r="M121" s="319"/>
      <c r="N121" s="295"/>
      <c r="O121" s="295"/>
      <c r="P121" s="295"/>
      <c r="Q121" s="295"/>
      <c r="R121" s="295"/>
      <c r="S121" s="295"/>
      <c r="T121" s="295"/>
      <c r="U121" s="295"/>
      <c r="V121" s="295"/>
      <c r="W121" s="295"/>
      <c r="X121" s="295"/>
      <c r="Y121" s="295"/>
      <c r="Z121" s="295"/>
      <c r="AA121" s="295"/>
      <c r="AB121" s="295"/>
      <c r="AC121" s="295"/>
      <c r="AD121" s="295"/>
      <c r="AE121" s="295"/>
      <c r="AF121" s="295"/>
      <c r="AG121" s="295"/>
      <c r="AH121" s="295"/>
      <c r="AI121" s="295"/>
      <c r="AJ121" s="295"/>
      <c r="AK121" s="295"/>
    </row>
    <row r="122" spans="1:37" x14ac:dyDescent="0.25">
      <c r="A122" s="324"/>
      <c r="B122" s="317"/>
      <c r="C122" s="174" t="s">
        <v>1113</v>
      </c>
      <c r="D122" s="317"/>
      <c r="E122" s="327"/>
      <c r="F122" s="299"/>
      <c r="G122" s="299"/>
      <c r="H122" s="305"/>
      <c r="I122" s="308"/>
      <c r="J122" s="299"/>
      <c r="K122" s="302"/>
      <c r="L122" s="317"/>
      <c r="M122" s="320"/>
      <c r="N122" s="296"/>
      <c r="O122" s="296"/>
      <c r="P122" s="296"/>
      <c r="Q122" s="296"/>
      <c r="R122" s="296"/>
      <c r="S122" s="296"/>
      <c r="T122" s="296"/>
      <c r="U122" s="296"/>
      <c r="V122" s="296"/>
      <c r="W122" s="296"/>
      <c r="X122" s="296"/>
      <c r="Y122" s="296"/>
      <c r="Z122" s="296"/>
      <c r="AA122" s="296"/>
      <c r="AB122" s="296"/>
      <c r="AC122" s="296"/>
      <c r="AD122" s="296"/>
      <c r="AE122" s="296"/>
      <c r="AF122" s="296"/>
      <c r="AG122" s="296"/>
      <c r="AH122" s="296"/>
      <c r="AI122" s="296"/>
      <c r="AJ122" s="296"/>
      <c r="AK122" s="296"/>
    </row>
    <row r="123" spans="1:37" x14ac:dyDescent="0.25">
      <c r="A123" s="322">
        <v>72</v>
      </c>
      <c r="B123" s="315" t="s">
        <v>69</v>
      </c>
      <c r="C123" s="172" t="s">
        <v>1111</v>
      </c>
      <c r="D123" s="315" t="s">
        <v>288</v>
      </c>
      <c r="E123" s="325">
        <v>25</v>
      </c>
      <c r="F123" s="297">
        <v>8311</v>
      </c>
      <c r="G123" s="297">
        <v>4944</v>
      </c>
      <c r="H123" s="303">
        <v>0</v>
      </c>
      <c r="I123" s="306">
        <v>0.40512599999999999</v>
      </c>
      <c r="J123" s="297">
        <v>4944</v>
      </c>
      <c r="K123" s="300">
        <v>123600</v>
      </c>
      <c r="L123" s="315" t="s">
        <v>1027</v>
      </c>
      <c r="M123" s="318">
        <v>2</v>
      </c>
      <c r="N123" s="294">
        <v>1</v>
      </c>
      <c r="O123" s="294">
        <v>1</v>
      </c>
      <c r="P123" s="294" t="s">
        <v>1028</v>
      </c>
      <c r="Q123" s="294">
        <v>1</v>
      </c>
      <c r="R123" s="294">
        <v>1</v>
      </c>
      <c r="S123" s="294">
        <v>1</v>
      </c>
      <c r="T123" s="294">
        <v>1</v>
      </c>
      <c r="U123" s="294">
        <v>1</v>
      </c>
      <c r="V123" s="294">
        <v>1</v>
      </c>
      <c r="W123" s="294">
        <v>1</v>
      </c>
      <c r="X123" s="294">
        <v>1</v>
      </c>
      <c r="Y123" s="294">
        <v>1</v>
      </c>
      <c r="Z123" s="294">
        <v>1</v>
      </c>
      <c r="AA123" s="294">
        <v>1</v>
      </c>
      <c r="AB123" s="294">
        <v>1</v>
      </c>
      <c r="AC123" s="294">
        <v>1</v>
      </c>
      <c r="AD123" s="294">
        <v>1</v>
      </c>
      <c r="AE123" s="294">
        <v>1</v>
      </c>
      <c r="AF123" s="294">
        <v>1</v>
      </c>
      <c r="AG123" s="294">
        <v>1</v>
      </c>
      <c r="AH123" s="294">
        <v>1</v>
      </c>
      <c r="AI123" s="294">
        <v>1</v>
      </c>
      <c r="AJ123" s="294">
        <v>1</v>
      </c>
      <c r="AK123" s="294">
        <v>1</v>
      </c>
    </row>
    <row r="124" spans="1:37" x14ac:dyDescent="0.25">
      <c r="A124" s="323"/>
      <c r="B124" s="316"/>
      <c r="C124" s="173" t="s">
        <v>1114</v>
      </c>
      <c r="D124" s="316"/>
      <c r="E124" s="326"/>
      <c r="F124" s="298"/>
      <c r="G124" s="298"/>
      <c r="H124" s="304"/>
      <c r="I124" s="307"/>
      <c r="J124" s="298"/>
      <c r="K124" s="301"/>
      <c r="L124" s="316"/>
      <c r="M124" s="319"/>
      <c r="N124" s="295"/>
      <c r="O124" s="295"/>
      <c r="P124" s="295"/>
      <c r="Q124" s="295"/>
      <c r="R124" s="295"/>
      <c r="S124" s="295"/>
      <c r="T124" s="295"/>
      <c r="U124" s="295"/>
      <c r="V124" s="295"/>
      <c r="W124" s="295"/>
      <c r="X124" s="295"/>
      <c r="Y124" s="295"/>
      <c r="Z124" s="295"/>
      <c r="AA124" s="295"/>
      <c r="AB124" s="295"/>
      <c r="AC124" s="295"/>
      <c r="AD124" s="295"/>
      <c r="AE124" s="295"/>
      <c r="AF124" s="295"/>
      <c r="AG124" s="295"/>
      <c r="AH124" s="295"/>
      <c r="AI124" s="295"/>
      <c r="AJ124" s="295"/>
      <c r="AK124" s="295"/>
    </row>
    <row r="125" spans="1:37" x14ac:dyDescent="0.25">
      <c r="A125" s="323"/>
      <c r="B125" s="316"/>
      <c r="C125" s="173" t="s">
        <v>1115</v>
      </c>
      <c r="D125" s="316"/>
      <c r="E125" s="326"/>
      <c r="F125" s="298"/>
      <c r="G125" s="298"/>
      <c r="H125" s="304"/>
      <c r="I125" s="307"/>
      <c r="J125" s="298"/>
      <c r="K125" s="301"/>
      <c r="L125" s="316"/>
      <c r="M125" s="319"/>
      <c r="N125" s="295"/>
      <c r="O125" s="295"/>
      <c r="P125" s="295"/>
      <c r="Q125" s="295"/>
      <c r="R125" s="295"/>
      <c r="S125" s="295"/>
      <c r="T125" s="295"/>
      <c r="U125" s="295"/>
      <c r="V125" s="295"/>
      <c r="W125" s="295"/>
      <c r="X125" s="295"/>
      <c r="Y125" s="295"/>
      <c r="Z125" s="295"/>
      <c r="AA125" s="295"/>
      <c r="AB125" s="295"/>
      <c r="AC125" s="295"/>
      <c r="AD125" s="295"/>
      <c r="AE125" s="295"/>
      <c r="AF125" s="295"/>
      <c r="AG125" s="295"/>
      <c r="AH125" s="295"/>
      <c r="AI125" s="295"/>
      <c r="AJ125" s="295"/>
      <c r="AK125" s="295"/>
    </row>
    <row r="126" spans="1:37" x14ac:dyDescent="0.25">
      <c r="A126" s="324"/>
      <c r="B126" s="317"/>
      <c r="C126" s="174" t="s">
        <v>1116</v>
      </c>
      <c r="D126" s="317"/>
      <c r="E126" s="327"/>
      <c r="F126" s="299"/>
      <c r="G126" s="299"/>
      <c r="H126" s="305"/>
      <c r="I126" s="308"/>
      <c r="J126" s="299"/>
      <c r="K126" s="302"/>
      <c r="L126" s="317"/>
      <c r="M126" s="320"/>
      <c r="N126" s="296"/>
      <c r="O126" s="296"/>
      <c r="P126" s="296"/>
      <c r="Q126" s="296"/>
      <c r="R126" s="296"/>
      <c r="S126" s="296"/>
      <c r="T126" s="296"/>
      <c r="U126" s="296"/>
      <c r="V126" s="296"/>
      <c r="W126" s="296"/>
      <c r="X126" s="296"/>
      <c r="Y126" s="296"/>
      <c r="Z126" s="296"/>
      <c r="AA126" s="296"/>
      <c r="AB126" s="296"/>
      <c r="AC126" s="296"/>
      <c r="AD126" s="296"/>
      <c r="AE126" s="296"/>
      <c r="AF126" s="296"/>
      <c r="AG126" s="296"/>
      <c r="AH126" s="296"/>
      <c r="AI126" s="296"/>
      <c r="AJ126" s="296"/>
      <c r="AK126" s="296"/>
    </row>
    <row r="127" spans="1:37" x14ac:dyDescent="0.25">
      <c r="A127" s="322">
        <v>73</v>
      </c>
      <c r="B127" s="315" t="s">
        <v>127</v>
      </c>
      <c r="C127" s="172" t="s">
        <v>1117</v>
      </c>
      <c r="D127" s="315" t="s">
        <v>288</v>
      </c>
      <c r="E127" s="325">
        <v>25</v>
      </c>
      <c r="F127" s="297">
        <v>22723</v>
      </c>
      <c r="G127" s="297">
        <v>4734</v>
      </c>
      <c r="H127" s="303">
        <v>0</v>
      </c>
      <c r="I127" s="306">
        <v>0.79166499999999995</v>
      </c>
      <c r="J127" s="297">
        <v>4734</v>
      </c>
      <c r="K127" s="300">
        <v>118350</v>
      </c>
      <c r="L127" s="315" t="s">
        <v>1027</v>
      </c>
      <c r="M127" s="318">
        <v>2</v>
      </c>
      <c r="N127" s="294">
        <v>1</v>
      </c>
      <c r="O127" s="294">
        <v>1</v>
      </c>
      <c r="P127" s="294" t="s">
        <v>1028</v>
      </c>
      <c r="Q127" s="294">
        <v>1</v>
      </c>
      <c r="R127" s="294">
        <v>1</v>
      </c>
      <c r="S127" s="294">
        <v>1</v>
      </c>
      <c r="T127" s="294">
        <v>1</v>
      </c>
      <c r="U127" s="294">
        <v>1</v>
      </c>
      <c r="V127" s="294">
        <v>1</v>
      </c>
      <c r="W127" s="294">
        <v>1</v>
      </c>
      <c r="X127" s="294">
        <v>1</v>
      </c>
      <c r="Y127" s="294">
        <v>1</v>
      </c>
      <c r="Z127" s="294">
        <v>1</v>
      </c>
      <c r="AA127" s="294">
        <v>1</v>
      </c>
      <c r="AB127" s="294">
        <v>1</v>
      </c>
      <c r="AC127" s="294">
        <v>1</v>
      </c>
      <c r="AD127" s="294">
        <v>1</v>
      </c>
      <c r="AE127" s="294">
        <v>1</v>
      </c>
      <c r="AF127" s="294">
        <v>1</v>
      </c>
      <c r="AG127" s="294">
        <v>1</v>
      </c>
      <c r="AH127" s="294">
        <v>1</v>
      </c>
      <c r="AI127" s="294">
        <v>1</v>
      </c>
      <c r="AJ127" s="294">
        <v>1</v>
      </c>
      <c r="AK127" s="294">
        <v>1</v>
      </c>
    </row>
    <row r="128" spans="1:37" x14ac:dyDescent="0.25">
      <c r="A128" s="323"/>
      <c r="B128" s="316"/>
      <c r="C128" s="173" t="s">
        <v>1118</v>
      </c>
      <c r="D128" s="316"/>
      <c r="E128" s="326"/>
      <c r="F128" s="298"/>
      <c r="G128" s="298"/>
      <c r="H128" s="304"/>
      <c r="I128" s="307"/>
      <c r="J128" s="298"/>
      <c r="K128" s="301"/>
      <c r="L128" s="316"/>
      <c r="M128" s="319"/>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row>
    <row r="129" spans="1:37" x14ac:dyDescent="0.25">
      <c r="A129" s="324"/>
      <c r="B129" s="317"/>
      <c r="C129" s="174" t="s">
        <v>1119</v>
      </c>
      <c r="D129" s="317"/>
      <c r="E129" s="327"/>
      <c r="F129" s="299"/>
      <c r="G129" s="299"/>
      <c r="H129" s="305"/>
      <c r="I129" s="308"/>
      <c r="J129" s="299"/>
      <c r="K129" s="302"/>
      <c r="L129" s="317"/>
      <c r="M129" s="320"/>
      <c r="N129" s="296"/>
      <c r="O129" s="296"/>
      <c r="P129" s="296"/>
      <c r="Q129" s="296"/>
      <c r="R129" s="296"/>
      <c r="S129" s="296"/>
      <c r="T129" s="296"/>
      <c r="U129" s="296"/>
      <c r="V129" s="296"/>
      <c r="W129" s="296"/>
      <c r="X129" s="296"/>
      <c r="Y129" s="296"/>
      <c r="Z129" s="296"/>
      <c r="AA129" s="296"/>
      <c r="AB129" s="296"/>
      <c r="AC129" s="296"/>
      <c r="AD129" s="296"/>
      <c r="AE129" s="296"/>
      <c r="AF129" s="296"/>
      <c r="AG129" s="296"/>
      <c r="AH129" s="296"/>
      <c r="AI129" s="296"/>
      <c r="AJ129" s="296"/>
      <c r="AK129" s="296"/>
    </row>
    <row r="130" spans="1:37" x14ac:dyDescent="0.25">
      <c r="A130" s="322">
        <v>74</v>
      </c>
      <c r="B130" s="315" t="s">
        <v>70</v>
      </c>
      <c r="C130" s="172" t="s">
        <v>1120</v>
      </c>
      <c r="D130" s="315" t="s">
        <v>293</v>
      </c>
      <c r="E130" s="325">
        <v>25</v>
      </c>
      <c r="F130" s="297">
        <v>7311</v>
      </c>
      <c r="G130" s="297">
        <v>3103</v>
      </c>
      <c r="H130" s="303">
        <v>0</v>
      </c>
      <c r="I130" s="306">
        <v>0.57557100000000005</v>
      </c>
      <c r="J130" s="297">
        <v>3103</v>
      </c>
      <c r="K130" s="300">
        <v>77575</v>
      </c>
      <c r="L130" s="315" t="s">
        <v>1027</v>
      </c>
      <c r="M130" s="318">
        <v>2</v>
      </c>
      <c r="N130" s="294">
        <v>1</v>
      </c>
      <c r="O130" s="294">
        <v>1</v>
      </c>
      <c r="P130" s="294" t="s">
        <v>1028</v>
      </c>
      <c r="Q130" s="294">
        <v>1</v>
      </c>
      <c r="R130" s="294">
        <v>1</v>
      </c>
      <c r="S130" s="294">
        <v>1</v>
      </c>
      <c r="T130" s="294">
        <v>1</v>
      </c>
      <c r="U130" s="294">
        <v>1</v>
      </c>
      <c r="V130" s="294">
        <v>1</v>
      </c>
      <c r="W130" s="294">
        <v>1</v>
      </c>
      <c r="X130" s="294">
        <v>1</v>
      </c>
      <c r="Y130" s="294">
        <v>1</v>
      </c>
      <c r="Z130" s="294">
        <v>1</v>
      </c>
      <c r="AA130" s="294">
        <v>1</v>
      </c>
      <c r="AB130" s="294">
        <v>1</v>
      </c>
      <c r="AC130" s="294">
        <v>1</v>
      </c>
      <c r="AD130" s="294">
        <v>1</v>
      </c>
      <c r="AE130" s="294">
        <v>1</v>
      </c>
      <c r="AF130" s="294">
        <v>1</v>
      </c>
      <c r="AG130" s="294">
        <v>1</v>
      </c>
      <c r="AH130" s="294">
        <v>1</v>
      </c>
      <c r="AI130" s="294">
        <v>1</v>
      </c>
      <c r="AJ130" s="294">
        <v>1</v>
      </c>
      <c r="AK130" s="294">
        <v>1</v>
      </c>
    </row>
    <row r="131" spans="1:37" x14ac:dyDescent="0.25">
      <c r="A131" s="323"/>
      <c r="B131" s="316"/>
      <c r="C131" s="173" t="s">
        <v>1121</v>
      </c>
      <c r="D131" s="316"/>
      <c r="E131" s="326"/>
      <c r="F131" s="298"/>
      <c r="G131" s="298"/>
      <c r="H131" s="304"/>
      <c r="I131" s="307"/>
      <c r="J131" s="298"/>
      <c r="K131" s="301"/>
      <c r="L131" s="316"/>
      <c r="M131" s="319"/>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row>
    <row r="132" spans="1:37" x14ac:dyDescent="0.25">
      <c r="A132" s="323"/>
      <c r="B132" s="316"/>
      <c r="C132" s="173" t="s">
        <v>1122</v>
      </c>
      <c r="D132" s="316"/>
      <c r="E132" s="326"/>
      <c r="F132" s="298"/>
      <c r="G132" s="298"/>
      <c r="H132" s="304"/>
      <c r="I132" s="307"/>
      <c r="J132" s="298"/>
      <c r="K132" s="301"/>
      <c r="L132" s="316"/>
      <c r="M132" s="319"/>
      <c r="N132" s="295"/>
      <c r="O132" s="295"/>
      <c r="P132" s="295"/>
      <c r="Q132" s="295"/>
      <c r="R132" s="295"/>
      <c r="S132" s="295"/>
      <c r="T132" s="295"/>
      <c r="U132" s="295"/>
      <c r="V132" s="295"/>
      <c r="W132" s="295"/>
      <c r="X132" s="295"/>
      <c r="Y132" s="295"/>
      <c r="Z132" s="295"/>
      <c r="AA132" s="295"/>
      <c r="AB132" s="295"/>
      <c r="AC132" s="295"/>
      <c r="AD132" s="295"/>
      <c r="AE132" s="295"/>
      <c r="AF132" s="295"/>
      <c r="AG132" s="295"/>
      <c r="AH132" s="295"/>
      <c r="AI132" s="295"/>
      <c r="AJ132" s="295"/>
      <c r="AK132" s="295"/>
    </row>
    <row r="133" spans="1:37" x14ac:dyDescent="0.25">
      <c r="A133" s="324"/>
      <c r="B133" s="317"/>
      <c r="C133" s="174" t="s">
        <v>1123</v>
      </c>
      <c r="D133" s="317"/>
      <c r="E133" s="327"/>
      <c r="F133" s="299"/>
      <c r="G133" s="299"/>
      <c r="H133" s="305"/>
      <c r="I133" s="308"/>
      <c r="J133" s="299"/>
      <c r="K133" s="302"/>
      <c r="L133" s="317"/>
      <c r="M133" s="320"/>
      <c r="N133" s="296"/>
      <c r="O133" s="296"/>
      <c r="P133" s="296"/>
      <c r="Q133" s="296"/>
      <c r="R133" s="296"/>
      <c r="S133" s="296"/>
      <c r="T133" s="296"/>
      <c r="U133" s="296"/>
      <c r="V133" s="296"/>
      <c r="W133" s="296"/>
      <c r="X133" s="296"/>
      <c r="Y133" s="296"/>
      <c r="Z133" s="296"/>
      <c r="AA133" s="296"/>
      <c r="AB133" s="296"/>
      <c r="AC133" s="296"/>
      <c r="AD133" s="296"/>
      <c r="AE133" s="296"/>
      <c r="AF133" s="296"/>
      <c r="AG133" s="296"/>
      <c r="AH133" s="296"/>
      <c r="AI133" s="296"/>
      <c r="AJ133" s="296"/>
      <c r="AK133" s="296"/>
    </row>
    <row r="134" spans="1:37" x14ac:dyDescent="0.25">
      <c r="A134" s="322">
        <v>79</v>
      </c>
      <c r="B134" s="315" t="s">
        <v>71</v>
      </c>
      <c r="C134" s="172" t="s">
        <v>1124</v>
      </c>
      <c r="D134" s="315" t="s">
        <v>288</v>
      </c>
      <c r="E134" s="325">
        <v>37</v>
      </c>
      <c r="F134" s="297">
        <v>989</v>
      </c>
      <c r="G134" s="297">
        <v>515</v>
      </c>
      <c r="H134" s="303">
        <v>0</v>
      </c>
      <c r="I134" s="306">
        <v>0.47927199999999998</v>
      </c>
      <c r="J134" s="297">
        <v>515</v>
      </c>
      <c r="K134" s="300">
        <v>19055</v>
      </c>
      <c r="L134" s="315" t="s">
        <v>1027</v>
      </c>
      <c r="M134" s="318">
        <v>10</v>
      </c>
      <c r="N134" s="294">
        <v>5</v>
      </c>
      <c r="O134" s="294">
        <v>1</v>
      </c>
      <c r="P134" s="294" t="s">
        <v>1028</v>
      </c>
      <c r="Q134" s="294">
        <v>1</v>
      </c>
      <c r="R134" s="294">
        <v>1</v>
      </c>
      <c r="S134" s="294">
        <v>1</v>
      </c>
      <c r="T134" s="294">
        <v>1</v>
      </c>
      <c r="U134" s="294">
        <v>1</v>
      </c>
      <c r="V134" s="294">
        <v>1</v>
      </c>
      <c r="W134" s="294">
        <v>1</v>
      </c>
      <c r="X134" s="294">
        <v>1</v>
      </c>
      <c r="Y134" s="294">
        <v>1</v>
      </c>
      <c r="Z134" s="294">
        <v>1</v>
      </c>
      <c r="AA134" s="294">
        <v>1</v>
      </c>
      <c r="AB134" s="294">
        <v>1</v>
      </c>
      <c r="AC134" s="294">
        <v>1</v>
      </c>
      <c r="AD134" s="294">
        <v>1</v>
      </c>
      <c r="AE134" s="294">
        <v>1</v>
      </c>
      <c r="AF134" s="294">
        <v>1</v>
      </c>
      <c r="AG134" s="294">
        <v>1</v>
      </c>
      <c r="AH134" s="294">
        <v>1</v>
      </c>
      <c r="AI134" s="294">
        <v>1</v>
      </c>
      <c r="AJ134" s="294">
        <v>1</v>
      </c>
      <c r="AK134" s="294">
        <v>1</v>
      </c>
    </row>
    <row r="135" spans="1:37" x14ac:dyDescent="0.25">
      <c r="A135" s="324"/>
      <c r="B135" s="317"/>
      <c r="C135" s="174" t="s">
        <v>1125</v>
      </c>
      <c r="D135" s="317"/>
      <c r="E135" s="327"/>
      <c r="F135" s="299"/>
      <c r="G135" s="299"/>
      <c r="H135" s="305"/>
      <c r="I135" s="308"/>
      <c r="J135" s="299"/>
      <c r="K135" s="302"/>
      <c r="L135" s="317"/>
      <c r="M135" s="320"/>
      <c r="N135" s="296"/>
      <c r="O135" s="296"/>
      <c r="P135" s="296"/>
      <c r="Q135" s="296"/>
      <c r="R135" s="296"/>
      <c r="S135" s="296"/>
      <c r="T135" s="296"/>
      <c r="U135" s="296"/>
      <c r="V135" s="296"/>
      <c r="W135" s="296"/>
      <c r="X135" s="296"/>
      <c r="Y135" s="296"/>
      <c r="Z135" s="296"/>
      <c r="AA135" s="296"/>
      <c r="AB135" s="296"/>
      <c r="AC135" s="296"/>
      <c r="AD135" s="296"/>
      <c r="AE135" s="296"/>
      <c r="AF135" s="296"/>
      <c r="AG135" s="296"/>
      <c r="AH135" s="296"/>
      <c r="AI135" s="296"/>
      <c r="AJ135" s="296"/>
      <c r="AK135" s="296"/>
    </row>
    <row r="136" spans="1:37" x14ac:dyDescent="0.25">
      <c r="A136" s="322">
        <v>80</v>
      </c>
      <c r="B136" s="315" t="s">
        <v>72</v>
      </c>
      <c r="C136" s="172" t="s">
        <v>1126</v>
      </c>
      <c r="D136" s="315" t="s">
        <v>288</v>
      </c>
      <c r="E136" s="325">
        <v>37</v>
      </c>
      <c r="F136" s="297">
        <v>642</v>
      </c>
      <c r="G136" s="297">
        <v>412</v>
      </c>
      <c r="H136" s="303">
        <v>0</v>
      </c>
      <c r="I136" s="306">
        <v>0.35825499999999999</v>
      </c>
      <c r="J136" s="297">
        <v>412</v>
      </c>
      <c r="K136" s="300">
        <v>15244</v>
      </c>
      <c r="L136" s="315" t="s">
        <v>1027</v>
      </c>
      <c r="M136" s="318">
        <v>10</v>
      </c>
      <c r="N136" s="294">
        <v>5</v>
      </c>
      <c r="O136" s="294">
        <v>1</v>
      </c>
      <c r="P136" s="294" t="s">
        <v>1028</v>
      </c>
      <c r="Q136" s="294">
        <v>1</v>
      </c>
      <c r="R136" s="294">
        <v>1</v>
      </c>
      <c r="S136" s="294">
        <v>1</v>
      </c>
      <c r="T136" s="294">
        <v>1</v>
      </c>
      <c r="U136" s="294">
        <v>1</v>
      </c>
      <c r="V136" s="294">
        <v>1</v>
      </c>
      <c r="W136" s="294">
        <v>1</v>
      </c>
      <c r="X136" s="294">
        <v>1</v>
      </c>
      <c r="Y136" s="294">
        <v>1</v>
      </c>
      <c r="Z136" s="294">
        <v>1</v>
      </c>
      <c r="AA136" s="294">
        <v>1</v>
      </c>
      <c r="AB136" s="294">
        <v>1</v>
      </c>
      <c r="AC136" s="294">
        <v>1</v>
      </c>
      <c r="AD136" s="294">
        <v>1</v>
      </c>
      <c r="AE136" s="294">
        <v>1</v>
      </c>
      <c r="AF136" s="294">
        <v>1</v>
      </c>
      <c r="AG136" s="294">
        <v>1</v>
      </c>
      <c r="AH136" s="294">
        <v>1</v>
      </c>
      <c r="AI136" s="294">
        <v>1</v>
      </c>
      <c r="AJ136" s="294">
        <v>1</v>
      </c>
      <c r="AK136" s="294">
        <v>1</v>
      </c>
    </row>
    <row r="137" spans="1:37" x14ac:dyDescent="0.25">
      <c r="A137" s="323"/>
      <c r="B137" s="316"/>
      <c r="C137" s="173" t="s">
        <v>1125</v>
      </c>
      <c r="D137" s="316"/>
      <c r="E137" s="326"/>
      <c r="F137" s="298"/>
      <c r="G137" s="298"/>
      <c r="H137" s="304"/>
      <c r="I137" s="307"/>
      <c r="J137" s="298"/>
      <c r="K137" s="301"/>
      <c r="L137" s="316"/>
      <c r="M137" s="319"/>
      <c r="N137" s="295"/>
      <c r="O137" s="295"/>
      <c r="P137" s="295"/>
      <c r="Q137" s="295"/>
      <c r="R137" s="295"/>
      <c r="S137" s="295"/>
      <c r="T137" s="295"/>
      <c r="U137" s="295"/>
      <c r="V137" s="295"/>
      <c r="W137" s="295"/>
      <c r="X137" s="295"/>
      <c r="Y137" s="295"/>
      <c r="Z137" s="295"/>
      <c r="AA137" s="295"/>
      <c r="AB137" s="295"/>
      <c r="AC137" s="295"/>
      <c r="AD137" s="295"/>
      <c r="AE137" s="295"/>
      <c r="AF137" s="295"/>
      <c r="AG137" s="295"/>
      <c r="AH137" s="295"/>
      <c r="AI137" s="295"/>
      <c r="AJ137" s="295"/>
      <c r="AK137" s="295"/>
    </row>
    <row r="138" spans="1:37" ht="25.5" x14ac:dyDescent="0.25">
      <c r="A138" s="324"/>
      <c r="B138" s="317"/>
      <c r="C138" s="174" t="s">
        <v>1127</v>
      </c>
      <c r="D138" s="317"/>
      <c r="E138" s="327"/>
      <c r="F138" s="299"/>
      <c r="G138" s="299"/>
      <c r="H138" s="305"/>
      <c r="I138" s="308"/>
      <c r="J138" s="299"/>
      <c r="K138" s="302"/>
      <c r="L138" s="317"/>
      <c r="M138" s="320"/>
      <c r="N138" s="296"/>
      <c r="O138" s="296"/>
      <c r="P138" s="296"/>
      <c r="Q138" s="296"/>
      <c r="R138" s="296"/>
      <c r="S138" s="296"/>
      <c r="T138" s="296"/>
      <c r="U138" s="296"/>
      <c r="V138" s="296"/>
      <c r="W138" s="296"/>
      <c r="X138" s="296"/>
      <c r="Y138" s="296"/>
      <c r="Z138" s="296"/>
      <c r="AA138" s="296"/>
      <c r="AB138" s="296"/>
      <c r="AC138" s="296"/>
      <c r="AD138" s="296"/>
      <c r="AE138" s="296"/>
      <c r="AF138" s="296"/>
      <c r="AG138" s="296"/>
      <c r="AH138" s="296"/>
      <c r="AI138" s="296"/>
      <c r="AJ138" s="296"/>
      <c r="AK138" s="296"/>
    </row>
    <row r="139" spans="1:37" x14ac:dyDescent="0.25">
      <c r="A139" s="322">
        <v>81</v>
      </c>
      <c r="B139" s="315" t="s">
        <v>73</v>
      </c>
      <c r="C139" s="172" t="s">
        <v>1128</v>
      </c>
      <c r="D139" s="315" t="s">
        <v>288</v>
      </c>
      <c r="E139" s="325">
        <v>37</v>
      </c>
      <c r="F139" s="297">
        <v>410</v>
      </c>
      <c r="G139" s="297">
        <v>201</v>
      </c>
      <c r="H139" s="303">
        <v>0</v>
      </c>
      <c r="I139" s="306">
        <v>0.50975599999999999</v>
      </c>
      <c r="J139" s="297">
        <v>201</v>
      </c>
      <c r="K139" s="300">
        <v>7437</v>
      </c>
      <c r="L139" s="315" t="s">
        <v>1027</v>
      </c>
      <c r="M139" s="318">
        <v>10</v>
      </c>
      <c r="N139" s="294">
        <v>5</v>
      </c>
      <c r="O139" s="294">
        <v>1</v>
      </c>
      <c r="P139" s="294" t="s">
        <v>1028</v>
      </c>
      <c r="Q139" s="294">
        <v>1</v>
      </c>
      <c r="R139" s="294">
        <v>1</v>
      </c>
      <c r="S139" s="294">
        <v>1</v>
      </c>
      <c r="T139" s="294">
        <v>1</v>
      </c>
      <c r="U139" s="294">
        <v>1</v>
      </c>
      <c r="V139" s="294">
        <v>1</v>
      </c>
      <c r="W139" s="294">
        <v>1</v>
      </c>
      <c r="X139" s="294">
        <v>1</v>
      </c>
      <c r="Y139" s="294">
        <v>1</v>
      </c>
      <c r="Z139" s="294">
        <v>1</v>
      </c>
      <c r="AA139" s="294">
        <v>1</v>
      </c>
      <c r="AB139" s="294">
        <v>1</v>
      </c>
      <c r="AC139" s="294">
        <v>1</v>
      </c>
      <c r="AD139" s="294">
        <v>1</v>
      </c>
      <c r="AE139" s="294">
        <v>1</v>
      </c>
      <c r="AF139" s="294">
        <v>1</v>
      </c>
      <c r="AG139" s="294">
        <v>1</v>
      </c>
      <c r="AH139" s="294">
        <v>1</v>
      </c>
      <c r="AI139" s="294">
        <v>1</v>
      </c>
      <c r="AJ139" s="294">
        <v>1</v>
      </c>
      <c r="AK139" s="294">
        <v>1</v>
      </c>
    </row>
    <row r="140" spans="1:37" x14ac:dyDescent="0.25">
      <c r="A140" s="324"/>
      <c r="B140" s="317"/>
      <c r="C140" s="174" t="s">
        <v>1129</v>
      </c>
      <c r="D140" s="317"/>
      <c r="E140" s="327"/>
      <c r="F140" s="299"/>
      <c r="G140" s="299"/>
      <c r="H140" s="305"/>
      <c r="I140" s="308"/>
      <c r="J140" s="299"/>
      <c r="K140" s="302"/>
      <c r="L140" s="317"/>
      <c r="M140" s="320"/>
      <c r="N140" s="296"/>
      <c r="O140" s="296"/>
      <c r="P140" s="296"/>
      <c r="Q140" s="296"/>
      <c r="R140" s="296"/>
      <c r="S140" s="296"/>
      <c r="T140" s="296"/>
      <c r="U140" s="296"/>
      <c r="V140" s="296"/>
      <c r="W140" s="296"/>
      <c r="X140" s="296"/>
      <c r="Y140" s="296"/>
      <c r="Z140" s="296"/>
      <c r="AA140" s="296"/>
      <c r="AB140" s="296"/>
      <c r="AC140" s="296"/>
      <c r="AD140" s="296"/>
      <c r="AE140" s="296"/>
      <c r="AF140" s="296"/>
      <c r="AG140" s="296"/>
      <c r="AH140" s="296"/>
      <c r="AI140" s="296"/>
      <c r="AJ140" s="296"/>
      <c r="AK140" s="296"/>
    </row>
    <row r="141" spans="1:37" x14ac:dyDescent="0.25">
      <c r="A141" s="322">
        <v>82</v>
      </c>
      <c r="B141" s="315" t="s">
        <v>74</v>
      </c>
      <c r="C141" s="172" t="s">
        <v>1130</v>
      </c>
      <c r="D141" s="315" t="s">
        <v>293</v>
      </c>
      <c r="E141" s="325">
        <v>37</v>
      </c>
      <c r="F141" s="297">
        <v>2072</v>
      </c>
      <c r="G141" s="297">
        <v>955</v>
      </c>
      <c r="H141" s="303">
        <v>0</v>
      </c>
      <c r="I141" s="306">
        <v>0.53909300000000004</v>
      </c>
      <c r="J141" s="297">
        <v>955</v>
      </c>
      <c r="K141" s="300">
        <v>35335</v>
      </c>
      <c r="L141" s="315" t="s">
        <v>1027</v>
      </c>
      <c r="M141" s="318">
        <v>10</v>
      </c>
      <c r="N141" s="294">
        <v>5</v>
      </c>
      <c r="O141" s="294">
        <v>1</v>
      </c>
      <c r="P141" s="294" t="s">
        <v>1028</v>
      </c>
      <c r="Q141" s="294">
        <v>1</v>
      </c>
      <c r="R141" s="294">
        <v>1</v>
      </c>
      <c r="S141" s="294">
        <v>1</v>
      </c>
      <c r="T141" s="294">
        <v>1</v>
      </c>
      <c r="U141" s="294">
        <v>1</v>
      </c>
      <c r="V141" s="294">
        <v>1</v>
      </c>
      <c r="W141" s="294">
        <v>1</v>
      </c>
      <c r="X141" s="294">
        <v>1</v>
      </c>
      <c r="Y141" s="294">
        <v>1</v>
      </c>
      <c r="Z141" s="294">
        <v>1</v>
      </c>
      <c r="AA141" s="294">
        <v>1</v>
      </c>
      <c r="AB141" s="294">
        <v>1</v>
      </c>
      <c r="AC141" s="294">
        <v>1</v>
      </c>
      <c r="AD141" s="294">
        <v>1</v>
      </c>
      <c r="AE141" s="294">
        <v>1</v>
      </c>
      <c r="AF141" s="294">
        <v>1</v>
      </c>
      <c r="AG141" s="294">
        <v>1</v>
      </c>
      <c r="AH141" s="294">
        <v>1</v>
      </c>
      <c r="AI141" s="294">
        <v>1</v>
      </c>
      <c r="AJ141" s="294">
        <v>1</v>
      </c>
      <c r="AK141" s="294">
        <v>1</v>
      </c>
    </row>
    <row r="142" spans="1:37" x14ac:dyDescent="0.25">
      <c r="A142" s="324"/>
      <c r="B142" s="317"/>
      <c r="C142" s="174" t="s">
        <v>1131</v>
      </c>
      <c r="D142" s="317"/>
      <c r="E142" s="327"/>
      <c r="F142" s="299"/>
      <c r="G142" s="299"/>
      <c r="H142" s="305"/>
      <c r="I142" s="308"/>
      <c r="J142" s="299"/>
      <c r="K142" s="302"/>
      <c r="L142" s="317"/>
      <c r="M142" s="320"/>
      <c r="N142" s="296"/>
      <c r="O142" s="296"/>
      <c r="P142" s="296"/>
      <c r="Q142" s="296"/>
      <c r="R142" s="296"/>
      <c r="S142" s="296"/>
      <c r="T142" s="296"/>
      <c r="U142" s="296"/>
      <c r="V142" s="296"/>
      <c r="W142" s="296"/>
      <c r="X142" s="296"/>
      <c r="Y142" s="296"/>
      <c r="Z142" s="296"/>
      <c r="AA142" s="296"/>
      <c r="AB142" s="296"/>
      <c r="AC142" s="296"/>
      <c r="AD142" s="296"/>
      <c r="AE142" s="296"/>
      <c r="AF142" s="296"/>
      <c r="AG142" s="296"/>
      <c r="AH142" s="296"/>
      <c r="AI142" s="296"/>
      <c r="AJ142" s="296"/>
      <c r="AK142" s="296"/>
    </row>
    <row r="143" spans="1:37" x14ac:dyDescent="0.25">
      <c r="A143" s="322">
        <v>83</v>
      </c>
      <c r="B143" s="315" t="s">
        <v>75</v>
      </c>
      <c r="C143" s="172" t="s">
        <v>1132</v>
      </c>
      <c r="D143" s="315" t="s">
        <v>288</v>
      </c>
      <c r="E143" s="325">
        <v>37</v>
      </c>
      <c r="F143" s="297">
        <v>389</v>
      </c>
      <c r="G143" s="297">
        <v>320</v>
      </c>
      <c r="H143" s="303">
        <v>0</v>
      </c>
      <c r="I143" s="306">
        <v>0.17737800000000001</v>
      </c>
      <c r="J143" s="297">
        <v>320</v>
      </c>
      <c r="K143" s="300">
        <v>11840</v>
      </c>
      <c r="L143" s="315" t="s">
        <v>1027</v>
      </c>
      <c r="M143" s="318">
        <v>10</v>
      </c>
      <c r="N143" s="294">
        <v>5</v>
      </c>
      <c r="O143" s="294">
        <v>1</v>
      </c>
      <c r="P143" s="294" t="s">
        <v>1028</v>
      </c>
      <c r="Q143" s="294">
        <v>1</v>
      </c>
      <c r="R143" s="294">
        <v>1</v>
      </c>
      <c r="S143" s="294">
        <v>1</v>
      </c>
      <c r="T143" s="294">
        <v>1</v>
      </c>
      <c r="U143" s="294">
        <v>1</v>
      </c>
      <c r="V143" s="294">
        <v>1</v>
      </c>
      <c r="W143" s="294">
        <v>1</v>
      </c>
      <c r="X143" s="294">
        <v>1</v>
      </c>
      <c r="Y143" s="294">
        <v>1</v>
      </c>
      <c r="Z143" s="294">
        <v>1</v>
      </c>
      <c r="AA143" s="294">
        <v>1</v>
      </c>
      <c r="AB143" s="294">
        <v>1</v>
      </c>
      <c r="AC143" s="294">
        <v>1</v>
      </c>
      <c r="AD143" s="294">
        <v>1</v>
      </c>
      <c r="AE143" s="294">
        <v>1</v>
      </c>
      <c r="AF143" s="294">
        <v>1</v>
      </c>
      <c r="AG143" s="294">
        <v>1</v>
      </c>
      <c r="AH143" s="294">
        <v>1</v>
      </c>
      <c r="AI143" s="294">
        <v>1</v>
      </c>
      <c r="AJ143" s="294">
        <v>1</v>
      </c>
      <c r="AK143" s="294">
        <v>1</v>
      </c>
    </row>
    <row r="144" spans="1:37" x14ac:dyDescent="0.25">
      <c r="A144" s="324"/>
      <c r="B144" s="317"/>
      <c r="C144" s="174" t="s">
        <v>1125</v>
      </c>
      <c r="D144" s="317"/>
      <c r="E144" s="327"/>
      <c r="F144" s="299"/>
      <c r="G144" s="299"/>
      <c r="H144" s="305"/>
      <c r="I144" s="308"/>
      <c r="J144" s="299"/>
      <c r="K144" s="302"/>
      <c r="L144" s="317"/>
      <c r="M144" s="320"/>
      <c r="N144" s="296"/>
      <c r="O144" s="296"/>
      <c r="P144" s="296"/>
      <c r="Q144" s="296"/>
      <c r="R144" s="296"/>
      <c r="S144" s="296"/>
      <c r="T144" s="296"/>
      <c r="U144" s="296"/>
      <c r="V144" s="296"/>
      <c r="W144" s="296"/>
      <c r="X144" s="296"/>
      <c r="Y144" s="296"/>
      <c r="Z144" s="296"/>
      <c r="AA144" s="296"/>
      <c r="AB144" s="296"/>
      <c r="AC144" s="296"/>
      <c r="AD144" s="296"/>
      <c r="AE144" s="296"/>
      <c r="AF144" s="296"/>
      <c r="AG144" s="296"/>
      <c r="AH144" s="296"/>
      <c r="AI144" s="296"/>
      <c r="AJ144" s="296"/>
      <c r="AK144" s="296"/>
    </row>
    <row r="145" spans="1:37" x14ac:dyDescent="0.25">
      <c r="A145" s="322">
        <v>86</v>
      </c>
      <c r="B145" s="315" t="s">
        <v>299</v>
      </c>
      <c r="C145" s="172" t="s">
        <v>1133</v>
      </c>
      <c r="D145" s="315" t="s">
        <v>288</v>
      </c>
      <c r="E145" s="325">
        <v>20</v>
      </c>
      <c r="F145" s="297">
        <v>4050</v>
      </c>
      <c r="G145" s="297">
        <v>2657</v>
      </c>
      <c r="H145" s="303">
        <v>0</v>
      </c>
      <c r="I145" s="306">
        <v>0.34395100000000001</v>
      </c>
      <c r="J145" s="297">
        <v>2657</v>
      </c>
      <c r="K145" s="300">
        <v>53140</v>
      </c>
      <c r="L145" s="315" t="s">
        <v>1027</v>
      </c>
      <c r="M145" s="318">
        <v>10</v>
      </c>
      <c r="N145" s="294">
        <v>10</v>
      </c>
      <c r="O145" s="294" t="s">
        <v>1028</v>
      </c>
      <c r="P145" s="294" t="s">
        <v>1028</v>
      </c>
      <c r="Q145" s="294" t="s">
        <v>1028</v>
      </c>
      <c r="R145" s="294" t="s">
        <v>1028</v>
      </c>
      <c r="S145" s="294" t="s">
        <v>1028</v>
      </c>
      <c r="T145" s="294" t="s">
        <v>1028</v>
      </c>
      <c r="U145" s="294" t="s">
        <v>1028</v>
      </c>
      <c r="V145" s="294" t="s">
        <v>1028</v>
      </c>
      <c r="W145" s="294" t="s">
        <v>1028</v>
      </c>
      <c r="X145" s="294" t="s">
        <v>1028</v>
      </c>
      <c r="Y145" s="294" t="s">
        <v>1028</v>
      </c>
      <c r="Z145" s="294" t="s">
        <v>1028</v>
      </c>
      <c r="AA145" s="294" t="s">
        <v>1028</v>
      </c>
      <c r="AB145" s="294" t="s">
        <v>1028</v>
      </c>
      <c r="AC145" s="294" t="s">
        <v>1028</v>
      </c>
      <c r="AD145" s="294" t="s">
        <v>1028</v>
      </c>
      <c r="AE145" s="294" t="s">
        <v>1028</v>
      </c>
      <c r="AF145" s="294" t="s">
        <v>1028</v>
      </c>
      <c r="AG145" s="294" t="s">
        <v>1028</v>
      </c>
      <c r="AH145" s="294" t="s">
        <v>1028</v>
      </c>
      <c r="AI145" s="294" t="s">
        <v>1028</v>
      </c>
      <c r="AJ145" s="294" t="s">
        <v>1028</v>
      </c>
      <c r="AK145" s="294" t="s">
        <v>1028</v>
      </c>
    </row>
    <row r="146" spans="1:37" ht="25.5" x14ac:dyDescent="0.25">
      <c r="A146" s="323"/>
      <c r="B146" s="316"/>
      <c r="C146" s="173" t="s">
        <v>1134</v>
      </c>
      <c r="D146" s="316"/>
      <c r="E146" s="326"/>
      <c r="F146" s="298"/>
      <c r="G146" s="298"/>
      <c r="H146" s="304"/>
      <c r="I146" s="307"/>
      <c r="J146" s="298"/>
      <c r="K146" s="301"/>
      <c r="L146" s="316"/>
      <c r="M146" s="319"/>
      <c r="N146" s="295"/>
      <c r="O146" s="295"/>
      <c r="P146" s="295"/>
      <c r="Q146" s="295"/>
      <c r="R146" s="295"/>
      <c r="S146" s="295"/>
      <c r="T146" s="295"/>
      <c r="U146" s="295"/>
      <c r="V146" s="295"/>
      <c r="W146" s="295"/>
      <c r="X146" s="295"/>
      <c r="Y146" s="295"/>
      <c r="Z146" s="295"/>
      <c r="AA146" s="295"/>
      <c r="AB146" s="295"/>
      <c r="AC146" s="295"/>
      <c r="AD146" s="295"/>
      <c r="AE146" s="295"/>
      <c r="AF146" s="295"/>
      <c r="AG146" s="295"/>
      <c r="AH146" s="295"/>
      <c r="AI146" s="295"/>
      <c r="AJ146" s="295"/>
      <c r="AK146" s="295"/>
    </row>
    <row r="147" spans="1:37" x14ac:dyDescent="0.25">
      <c r="A147" s="324"/>
      <c r="B147" s="317"/>
      <c r="C147" s="174" t="s">
        <v>1135</v>
      </c>
      <c r="D147" s="317"/>
      <c r="E147" s="327"/>
      <c r="F147" s="299"/>
      <c r="G147" s="299"/>
      <c r="H147" s="305"/>
      <c r="I147" s="308"/>
      <c r="J147" s="299"/>
      <c r="K147" s="302"/>
      <c r="L147" s="317"/>
      <c r="M147" s="320"/>
      <c r="N147" s="296"/>
      <c r="O147" s="296"/>
      <c r="P147" s="296"/>
      <c r="Q147" s="296"/>
      <c r="R147" s="296"/>
      <c r="S147" s="296"/>
      <c r="T147" s="296"/>
      <c r="U147" s="296"/>
      <c r="V147" s="296"/>
      <c r="W147" s="296"/>
      <c r="X147" s="296"/>
      <c r="Y147" s="296"/>
      <c r="Z147" s="296"/>
      <c r="AA147" s="296"/>
      <c r="AB147" s="296"/>
      <c r="AC147" s="296"/>
      <c r="AD147" s="296"/>
      <c r="AE147" s="296"/>
      <c r="AF147" s="296"/>
      <c r="AG147" s="296"/>
      <c r="AH147" s="296"/>
      <c r="AI147" s="296"/>
      <c r="AJ147" s="296"/>
      <c r="AK147" s="296"/>
    </row>
    <row r="148" spans="1:37" x14ac:dyDescent="0.25">
      <c r="A148" s="346">
        <v>87</v>
      </c>
      <c r="B148" s="340" t="s">
        <v>301</v>
      </c>
      <c r="C148" s="177" t="s">
        <v>1136</v>
      </c>
      <c r="D148" s="340" t="s">
        <v>288</v>
      </c>
      <c r="E148" s="349">
        <v>25</v>
      </c>
      <c r="F148" s="352">
        <v>4050</v>
      </c>
      <c r="G148" s="352">
        <v>2614</v>
      </c>
      <c r="H148" s="331">
        <v>1</v>
      </c>
      <c r="I148" s="306">
        <v>1</v>
      </c>
      <c r="J148" s="334" t="s">
        <v>1061</v>
      </c>
      <c r="K148" s="337" t="s">
        <v>1062</v>
      </c>
      <c r="L148" s="340" t="s">
        <v>987</v>
      </c>
      <c r="M148" s="343">
        <v>2</v>
      </c>
      <c r="N148" s="328">
        <v>1</v>
      </c>
      <c r="O148" s="328">
        <v>1</v>
      </c>
      <c r="P148" s="328" t="s">
        <v>1028</v>
      </c>
      <c r="Q148" s="328">
        <v>1</v>
      </c>
      <c r="R148" s="328">
        <v>1</v>
      </c>
      <c r="S148" s="328">
        <v>1</v>
      </c>
      <c r="T148" s="328">
        <v>1</v>
      </c>
      <c r="U148" s="328">
        <v>1</v>
      </c>
      <c r="V148" s="328">
        <v>1</v>
      </c>
      <c r="W148" s="328">
        <v>1</v>
      </c>
      <c r="X148" s="328">
        <v>1</v>
      </c>
      <c r="Y148" s="328">
        <v>1</v>
      </c>
      <c r="Z148" s="328">
        <v>1</v>
      </c>
      <c r="AA148" s="328">
        <v>1</v>
      </c>
      <c r="AB148" s="328">
        <v>1</v>
      </c>
      <c r="AC148" s="328">
        <v>1</v>
      </c>
      <c r="AD148" s="328">
        <v>1</v>
      </c>
      <c r="AE148" s="328">
        <v>1</v>
      </c>
      <c r="AF148" s="328">
        <v>1</v>
      </c>
      <c r="AG148" s="328">
        <v>1</v>
      </c>
      <c r="AH148" s="328">
        <v>1</v>
      </c>
      <c r="AI148" s="328">
        <v>1</v>
      </c>
      <c r="AJ148" s="328">
        <v>1</v>
      </c>
      <c r="AK148" s="328">
        <v>1</v>
      </c>
    </row>
    <row r="149" spans="1:37" ht="25.5" x14ac:dyDescent="0.25">
      <c r="A149" s="347"/>
      <c r="B149" s="341"/>
      <c r="C149" s="178" t="s">
        <v>1134</v>
      </c>
      <c r="D149" s="341"/>
      <c r="E149" s="350"/>
      <c r="F149" s="353"/>
      <c r="G149" s="353"/>
      <c r="H149" s="332"/>
      <c r="I149" s="307"/>
      <c r="J149" s="335"/>
      <c r="K149" s="338"/>
      <c r="L149" s="341"/>
      <c r="M149" s="344"/>
      <c r="N149" s="329"/>
      <c r="O149" s="329"/>
      <c r="P149" s="329"/>
      <c r="Q149" s="329"/>
      <c r="R149" s="329"/>
      <c r="S149" s="329"/>
      <c r="T149" s="329"/>
      <c r="U149" s="329"/>
      <c r="V149" s="329"/>
      <c r="W149" s="329"/>
      <c r="X149" s="329"/>
      <c r="Y149" s="329"/>
      <c r="Z149" s="329"/>
      <c r="AA149" s="329"/>
      <c r="AB149" s="329"/>
      <c r="AC149" s="329"/>
      <c r="AD149" s="329"/>
      <c r="AE149" s="329"/>
      <c r="AF149" s="329"/>
      <c r="AG149" s="329"/>
      <c r="AH149" s="329"/>
      <c r="AI149" s="329"/>
      <c r="AJ149" s="329"/>
      <c r="AK149" s="329"/>
    </row>
    <row r="150" spans="1:37" x14ac:dyDescent="0.25">
      <c r="A150" s="348"/>
      <c r="B150" s="342"/>
      <c r="C150" s="179" t="s">
        <v>1135</v>
      </c>
      <c r="D150" s="342"/>
      <c r="E150" s="351"/>
      <c r="F150" s="354"/>
      <c r="G150" s="354"/>
      <c r="H150" s="333"/>
      <c r="I150" s="308"/>
      <c r="J150" s="336"/>
      <c r="K150" s="339"/>
      <c r="L150" s="342"/>
      <c r="M150" s="345"/>
      <c r="N150" s="330"/>
      <c r="O150" s="330"/>
      <c r="P150" s="330"/>
      <c r="Q150" s="330"/>
      <c r="R150" s="330"/>
      <c r="S150" s="330"/>
      <c r="T150" s="330"/>
      <c r="U150" s="330"/>
      <c r="V150" s="330"/>
      <c r="W150" s="330"/>
      <c r="X150" s="330"/>
      <c r="Y150" s="330"/>
      <c r="Z150" s="330"/>
      <c r="AA150" s="330"/>
      <c r="AB150" s="330"/>
      <c r="AC150" s="330"/>
      <c r="AD150" s="330"/>
      <c r="AE150" s="330"/>
      <c r="AF150" s="330"/>
      <c r="AG150" s="330"/>
      <c r="AH150" s="330"/>
      <c r="AI150" s="330"/>
      <c r="AJ150" s="330"/>
      <c r="AK150" s="330"/>
    </row>
    <row r="151" spans="1:37" x14ac:dyDescent="0.25">
      <c r="A151" s="322">
        <v>88</v>
      </c>
      <c r="B151" s="315" t="s">
        <v>76</v>
      </c>
      <c r="C151" s="172" t="s">
        <v>1133</v>
      </c>
      <c r="D151" s="315" t="s">
        <v>288</v>
      </c>
      <c r="E151" s="325">
        <v>67</v>
      </c>
      <c r="F151" s="297">
        <v>5029</v>
      </c>
      <c r="G151" s="297">
        <v>2586</v>
      </c>
      <c r="H151" s="303">
        <v>0</v>
      </c>
      <c r="I151" s="306">
        <v>0.48578199999999999</v>
      </c>
      <c r="J151" s="297">
        <v>2586</v>
      </c>
      <c r="K151" s="300">
        <v>173262</v>
      </c>
      <c r="L151" s="315" t="s">
        <v>1027</v>
      </c>
      <c r="M151" s="318" t="s">
        <v>1138</v>
      </c>
      <c r="N151" s="294" t="s">
        <v>1028</v>
      </c>
      <c r="O151" s="294">
        <v>5</v>
      </c>
      <c r="P151" s="294" t="s">
        <v>1028</v>
      </c>
      <c r="Q151" s="294">
        <v>10</v>
      </c>
      <c r="R151" s="294">
        <v>3</v>
      </c>
      <c r="S151" s="294">
        <v>5</v>
      </c>
      <c r="T151" s="294">
        <v>6</v>
      </c>
      <c r="U151" s="294">
        <v>5</v>
      </c>
      <c r="V151" s="294" t="s">
        <v>1028</v>
      </c>
      <c r="W151" s="294">
        <v>1</v>
      </c>
      <c r="X151" s="294">
        <v>1</v>
      </c>
      <c r="Y151" s="294">
        <v>2</v>
      </c>
      <c r="Z151" s="294">
        <v>2</v>
      </c>
      <c r="AA151" s="294">
        <v>2</v>
      </c>
      <c r="AB151" s="294">
        <v>2</v>
      </c>
      <c r="AC151" s="294">
        <v>2</v>
      </c>
      <c r="AD151" s="294">
        <v>2</v>
      </c>
      <c r="AE151" s="294">
        <v>3</v>
      </c>
      <c r="AF151" s="294">
        <v>2</v>
      </c>
      <c r="AG151" s="294">
        <v>3</v>
      </c>
      <c r="AH151" s="294">
        <v>3</v>
      </c>
      <c r="AI151" s="294">
        <v>3</v>
      </c>
      <c r="AJ151" s="294">
        <v>3</v>
      </c>
      <c r="AK151" s="294">
        <v>2</v>
      </c>
    </row>
    <row r="152" spans="1:37" ht="25.5" x14ac:dyDescent="0.25">
      <c r="A152" s="323"/>
      <c r="B152" s="316"/>
      <c r="C152" s="173" t="s">
        <v>1137</v>
      </c>
      <c r="D152" s="316"/>
      <c r="E152" s="326"/>
      <c r="F152" s="298"/>
      <c r="G152" s="298"/>
      <c r="H152" s="304"/>
      <c r="I152" s="307"/>
      <c r="J152" s="298"/>
      <c r="K152" s="301"/>
      <c r="L152" s="316"/>
      <c r="M152" s="319"/>
      <c r="N152" s="295"/>
      <c r="O152" s="295"/>
      <c r="P152" s="295"/>
      <c r="Q152" s="295"/>
      <c r="R152" s="295"/>
      <c r="S152" s="295"/>
      <c r="T152" s="295"/>
      <c r="U152" s="295"/>
      <c r="V152" s="295"/>
      <c r="W152" s="295"/>
      <c r="X152" s="295"/>
      <c r="Y152" s="295"/>
      <c r="Z152" s="295"/>
      <c r="AA152" s="295"/>
      <c r="AB152" s="295"/>
      <c r="AC152" s="295"/>
      <c r="AD152" s="295"/>
      <c r="AE152" s="295"/>
      <c r="AF152" s="295"/>
      <c r="AG152" s="295"/>
      <c r="AH152" s="295"/>
      <c r="AI152" s="295"/>
      <c r="AJ152" s="295"/>
      <c r="AK152" s="295"/>
    </row>
    <row r="153" spans="1:37" x14ac:dyDescent="0.25">
      <c r="A153" s="324"/>
      <c r="B153" s="317"/>
      <c r="C153" s="174" t="s">
        <v>1135</v>
      </c>
      <c r="D153" s="317"/>
      <c r="E153" s="327"/>
      <c r="F153" s="299"/>
      <c r="G153" s="299"/>
      <c r="H153" s="305"/>
      <c r="I153" s="308"/>
      <c r="J153" s="299"/>
      <c r="K153" s="302"/>
      <c r="L153" s="317"/>
      <c r="M153" s="320"/>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row>
    <row r="154" spans="1:37" x14ac:dyDescent="0.25">
      <c r="A154" s="322">
        <v>89</v>
      </c>
      <c r="B154" s="315" t="s">
        <v>128</v>
      </c>
      <c r="C154" s="172" t="s">
        <v>1136</v>
      </c>
      <c r="D154" s="315" t="s">
        <v>288</v>
      </c>
      <c r="E154" s="325">
        <v>35</v>
      </c>
      <c r="F154" s="297">
        <v>5029</v>
      </c>
      <c r="G154" s="297">
        <v>2522</v>
      </c>
      <c r="H154" s="303">
        <v>0</v>
      </c>
      <c r="I154" s="306">
        <v>0.49850899999999998</v>
      </c>
      <c r="J154" s="297">
        <v>2522</v>
      </c>
      <c r="K154" s="300">
        <v>88270</v>
      </c>
      <c r="L154" s="315" t="s">
        <v>1027</v>
      </c>
      <c r="M154" s="318" t="s">
        <v>1138</v>
      </c>
      <c r="N154" s="294" t="s">
        <v>1028</v>
      </c>
      <c r="O154" s="294">
        <v>2</v>
      </c>
      <c r="P154" s="294" t="s">
        <v>1028</v>
      </c>
      <c r="Q154" s="294">
        <v>3</v>
      </c>
      <c r="R154" s="294" t="s">
        <v>1028</v>
      </c>
      <c r="S154" s="294" t="s">
        <v>1028</v>
      </c>
      <c r="T154" s="294">
        <v>7</v>
      </c>
      <c r="U154" s="294" t="s">
        <v>1028</v>
      </c>
      <c r="V154" s="294" t="s">
        <v>1028</v>
      </c>
      <c r="W154" s="294" t="s">
        <v>1028</v>
      </c>
      <c r="X154" s="294" t="s">
        <v>1028</v>
      </c>
      <c r="Y154" s="294">
        <v>2</v>
      </c>
      <c r="Z154" s="294">
        <v>2</v>
      </c>
      <c r="AA154" s="294">
        <v>3</v>
      </c>
      <c r="AB154" s="294" t="s">
        <v>1028</v>
      </c>
      <c r="AC154" s="294" t="s">
        <v>1028</v>
      </c>
      <c r="AD154" s="294" t="s">
        <v>1028</v>
      </c>
      <c r="AE154" s="294">
        <v>2</v>
      </c>
      <c r="AF154" s="294">
        <v>3</v>
      </c>
      <c r="AG154" s="294">
        <v>2</v>
      </c>
      <c r="AH154" s="294">
        <v>2</v>
      </c>
      <c r="AI154" s="294">
        <v>2</v>
      </c>
      <c r="AJ154" s="294">
        <v>2</v>
      </c>
      <c r="AK154" s="294">
        <v>3</v>
      </c>
    </row>
    <row r="155" spans="1:37" ht="25.5" x14ac:dyDescent="0.25">
      <c r="A155" s="323"/>
      <c r="B155" s="316"/>
      <c r="C155" s="173" t="s">
        <v>1137</v>
      </c>
      <c r="D155" s="316"/>
      <c r="E155" s="326"/>
      <c r="F155" s="298"/>
      <c r="G155" s="298"/>
      <c r="H155" s="304"/>
      <c r="I155" s="307"/>
      <c r="J155" s="298"/>
      <c r="K155" s="301"/>
      <c r="L155" s="316"/>
      <c r="M155" s="319"/>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row>
    <row r="156" spans="1:37" x14ac:dyDescent="0.25">
      <c r="A156" s="324"/>
      <c r="B156" s="317"/>
      <c r="C156" s="174" t="s">
        <v>1135</v>
      </c>
      <c r="D156" s="317"/>
      <c r="E156" s="327"/>
      <c r="F156" s="299"/>
      <c r="G156" s="299"/>
      <c r="H156" s="305"/>
      <c r="I156" s="308"/>
      <c r="J156" s="299"/>
      <c r="K156" s="302"/>
      <c r="L156" s="317"/>
      <c r="M156" s="320"/>
      <c r="N156" s="296"/>
      <c r="O156" s="296"/>
      <c r="P156" s="296"/>
      <c r="Q156" s="296"/>
      <c r="R156" s="296"/>
      <c r="S156" s="296"/>
      <c r="T156" s="296"/>
      <c r="U156" s="296"/>
      <c r="V156" s="296"/>
      <c r="W156" s="296"/>
      <c r="X156" s="296"/>
      <c r="Y156" s="296"/>
      <c r="Z156" s="296"/>
      <c r="AA156" s="296"/>
      <c r="AB156" s="296"/>
      <c r="AC156" s="296"/>
      <c r="AD156" s="296"/>
      <c r="AE156" s="296"/>
      <c r="AF156" s="296"/>
      <c r="AG156" s="296"/>
      <c r="AH156" s="296"/>
      <c r="AI156" s="296"/>
      <c r="AJ156" s="296"/>
      <c r="AK156" s="296"/>
    </row>
    <row r="157" spans="1:37" x14ac:dyDescent="0.25">
      <c r="A157" s="322">
        <v>91</v>
      </c>
      <c r="B157" s="315" t="s">
        <v>77</v>
      </c>
      <c r="C157" s="172" t="s">
        <v>1139</v>
      </c>
      <c r="D157" s="315" t="s">
        <v>288</v>
      </c>
      <c r="E157" s="325">
        <v>25</v>
      </c>
      <c r="F157" s="297">
        <v>8889</v>
      </c>
      <c r="G157" s="297">
        <v>4153</v>
      </c>
      <c r="H157" s="303">
        <v>0</v>
      </c>
      <c r="I157" s="306">
        <v>0.53279299999999996</v>
      </c>
      <c r="J157" s="297">
        <v>4153</v>
      </c>
      <c r="K157" s="300">
        <v>103825</v>
      </c>
      <c r="L157" s="315" t="s">
        <v>1027</v>
      </c>
      <c r="M157" s="318">
        <v>2</v>
      </c>
      <c r="N157" s="294">
        <v>1</v>
      </c>
      <c r="O157" s="294">
        <v>1</v>
      </c>
      <c r="P157" s="294" t="s">
        <v>1028</v>
      </c>
      <c r="Q157" s="294">
        <v>1</v>
      </c>
      <c r="R157" s="294">
        <v>1</v>
      </c>
      <c r="S157" s="294">
        <v>1</v>
      </c>
      <c r="T157" s="294">
        <v>1</v>
      </c>
      <c r="U157" s="294">
        <v>1</v>
      </c>
      <c r="V157" s="294">
        <v>1</v>
      </c>
      <c r="W157" s="294">
        <v>1</v>
      </c>
      <c r="X157" s="294">
        <v>1</v>
      </c>
      <c r="Y157" s="294">
        <v>1</v>
      </c>
      <c r="Z157" s="294">
        <v>1</v>
      </c>
      <c r="AA157" s="294">
        <v>1</v>
      </c>
      <c r="AB157" s="294">
        <v>1</v>
      </c>
      <c r="AC157" s="294">
        <v>1</v>
      </c>
      <c r="AD157" s="294">
        <v>1</v>
      </c>
      <c r="AE157" s="294">
        <v>1</v>
      </c>
      <c r="AF157" s="294">
        <v>1</v>
      </c>
      <c r="AG157" s="294">
        <v>1</v>
      </c>
      <c r="AH157" s="294">
        <v>1</v>
      </c>
      <c r="AI157" s="294">
        <v>1</v>
      </c>
      <c r="AJ157" s="294">
        <v>1</v>
      </c>
      <c r="AK157" s="294">
        <v>1</v>
      </c>
    </row>
    <row r="158" spans="1:37" x14ac:dyDescent="0.25">
      <c r="A158" s="323"/>
      <c r="B158" s="316"/>
      <c r="C158" s="173" t="s">
        <v>1140</v>
      </c>
      <c r="D158" s="316"/>
      <c r="E158" s="326"/>
      <c r="F158" s="298"/>
      <c r="G158" s="298"/>
      <c r="H158" s="304"/>
      <c r="I158" s="307"/>
      <c r="J158" s="298"/>
      <c r="K158" s="301"/>
      <c r="L158" s="316"/>
      <c r="M158" s="319"/>
      <c r="N158" s="295"/>
      <c r="O158" s="295"/>
      <c r="P158" s="295"/>
      <c r="Q158" s="295"/>
      <c r="R158" s="295"/>
      <c r="S158" s="295"/>
      <c r="T158" s="295"/>
      <c r="U158" s="295"/>
      <c r="V158" s="295"/>
      <c r="W158" s="295"/>
      <c r="X158" s="295"/>
      <c r="Y158" s="295"/>
      <c r="Z158" s="295"/>
      <c r="AA158" s="295"/>
      <c r="AB158" s="295"/>
      <c r="AC158" s="295"/>
      <c r="AD158" s="295"/>
      <c r="AE158" s="295"/>
      <c r="AF158" s="295"/>
      <c r="AG158" s="295"/>
      <c r="AH158" s="295"/>
      <c r="AI158" s="295"/>
      <c r="AJ158" s="295"/>
      <c r="AK158" s="295"/>
    </row>
    <row r="159" spans="1:37" x14ac:dyDescent="0.25">
      <c r="A159" s="324"/>
      <c r="B159" s="317"/>
      <c r="C159" s="174" t="s">
        <v>986</v>
      </c>
      <c r="D159" s="317"/>
      <c r="E159" s="327"/>
      <c r="F159" s="299"/>
      <c r="G159" s="299"/>
      <c r="H159" s="305"/>
      <c r="I159" s="308"/>
      <c r="J159" s="299"/>
      <c r="K159" s="302"/>
      <c r="L159" s="317"/>
      <c r="M159" s="320"/>
      <c r="N159" s="296"/>
      <c r="O159" s="296"/>
      <c r="P159" s="296"/>
      <c r="Q159" s="296"/>
      <c r="R159" s="296"/>
      <c r="S159" s="296"/>
      <c r="T159" s="296"/>
      <c r="U159" s="296"/>
      <c r="V159" s="296"/>
      <c r="W159" s="296"/>
      <c r="X159" s="296"/>
      <c r="Y159" s="296"/>
      <c r="Z159" s="296"/>
      <c r="AA159" s="296"/>
      <c r="AB159" s="296"/>
      <c r="AC159" s="296"/>
      <c r="AD159" s="296"/>
      <c r="AE159" s="296"/>
      <c r="AF159" s="296"/>
      <c r="AG159" s="296"/>
      <c r="AH159" s="296"/>
      <c r="AI159" s="296"/>
      <c r="AJ159" s="296"/>
      <c r="AK159" s="296"/>
    </row>
    <row r="160" spans="1:37" x14ac:dyDescent="0.25">
      <c r="A160" s="322">
        <v>92</v>
      </c>
      <c r="B160" s="315" t="s">
        <v>129</v>
      </c>
      <c r="C160" s="172" t="s">
        <v>1139</v>
      </c>
      <c r="D160" s="315" t="s">
        <v>288</v>
      </c>
      <c r="E160" s="325">
        <v>20</v>
      </c>
      <c r="F160" s="297">
        <v>3682</v>
      </c>
      <c r="G160" s="297">
        <v>2265</v>
      </c>
      <c r="H160" s="303">
        <v>0</v>
      </c>
      <c r="I160" s="306">
        <v>0.38484499999999999</v>
      </c>
      <c r="J160" s="297">
        <v>2265</v>
      </c>
      <c r="K160" s="300">
        <v>45300</v>
      </c>
      <c r="L160" s="315" t="s">
        <v>1027</v>
      </c>
      <c r="M160" s="318">
        <v>10</v>
      </c>
      <c r="N160" s="294">
        <v>10</v>
      </c>
      <c r="O160" s="294" t="s">
        <v>1028</v>
      </c>
      <c r="P160" s="294" t="s">
        <v>1028</v>
      </c>
      <c r="Q160" s="294" t="s">
        <v>1028</v>
      </c>
      <c r="R160" s="294" t="s">
        <v>1028</v>
      </c>
      <c r="S160" s="294" t="s">
        <v>1028</v>
      </c>
      <c r="T160" s="294" t="s">
        <v>1028</v>
      </c>
      <c r="U160" s="294" t="s">
        <v>1028</v>
      </c>
      <c r="V160" s="294" t="s">
        <v>1028</v>
      </c>
      <c r="W160" s="294" t="s">
        <v>1028</v>
      </c>
      <c r="X160" s="294" t="s">
        <v>1028</v>
      </c>
      <c r="Y160" s="294" t="s">
        <v>1028</v>
      </c>
      <c r="Z160" s="294" t="s">
        <v>1028</v>
      </c>
      <c r="AA160" s="294" t="s">
        <v>1028</v>
      </c>
      <c r="AB160" s="294" t="s">
        <v>1028</v>
      </c>
      <c r="AC160" s="294" t="s">
        <v>1028</v>
      </c>
      <c r="AD160" s="294" t="s">
        <v>1028</v>
      </c>
      <c r="AE160" s="294" t="s">
        <v>1028</v>
      </c>
      <c r="AF160" s="294" t="s">
        <v>1028</v>
      </c>
      <c r="AG160" s="294" t="s">
        <v>1028</v>
      </c>
      <c r="AH160" s="294" t="s">
        <v>1028</v>
      </c>
      <c r="AI160" s="294" t="s">
        <v>1028</v>
      </c>
      <c r="AJ160" s="294" t="s">
        <v>1028</v>
      </c>
      <c r="AK160" s="294" t="s">
        <v>1028</v>
      </c>
    </row>
    <row r="161" spans="1:37" x14ac:dyDescent="0.25">
      <c r="A161" s="323"/>
      <c r="B161" s="316"/>
      <c r="C161" s="173" t="s">
        <v>1140</v>
      </c>
      <c r="D161" s="316"/>
      <c r="E161" s="326"/>
      <c r="F161" s="298"/>
      <c r="G161" s="298"/>
      <c r="H161" s="304"/>
      <c r="I161" s="307"/>
      <c r="J161" s="298"/>
      <c r="K161" s="301"/>
      <c r="L161" s="316"/>
      <c r="M161" s="319"/>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row>
    <row r="162" spans="1:37" x14ac:dyDescent="0.25">
      <c r="A162" s="324"/>
      <c r="B162" s="317"/>
      <c r="C162" s="174" t="s">
        <v>986</v>
      </c>
      <c r="D162" s="317"/>
      <c r="E162" s="327"/>
      <c r="F162" s="299"/>
      <c r="G162" s="299"/>
      <c r="H162" s="305"/>
      <c r="I162" s="308"/>
      <c r="J162" s="299"/>
      <c r="K162" s="302"/>
      <c r="L162" s="317"/>
      <c r="M162" s="320"/>
      <c r="N162" s="296"/>
      <c r="O162" s="296"/>
      <c r="P162" s="296"/>
      <c r="Q162" s="296"/>
      <c r="R162" s="296"/>
      <c r="S162" s="296"/>
      <c r="T162" s="296"/>
      <c r="U162" s="296"/>
      <c r="V162" s="296"/>
      <c r="W162" s="296"/>
      <c r="X162" s="296"/>
      <c r="Y162" s="296"/>
      <c r="Z162" s="296"/>
      <c r="AA162" s="296"/>
      <c r="AB162" s="296"/>
      <c r="AC162" s="296"/>
      <c r="AD162" s="296"/>
      <c r="AE162" s="296"/>
      <c r="AF162" s="296"/>
      <c r="AG162" s="296"/>
      <c r="AH162" s="296"/>
      <c r="AI162" s="296"/>
      <c r="AJ162" s="296"/>
      <c r="AK162" s="296"/>
    </row>
    <row r="163" spans="1:37" x14ac:dyDescent="0.25">
      <c r="A163" s="322">
        <v>94</v>
      </c>
      <c r="B163" s="315" t="s">
        <v>78</v>
      </c>
      <c r="C163" s="172" t="s">
        <v>1141</v>
      </c>
      <c r="D163" s="315" t="s">
        <v>288</v>
      </c>
      <c r="E163" s="325">
        <v>41</v>
      </c>
      <c r="F163" s="297">
        <v>15675</v>
      </c>
      <c r="G163" s="297">
        <v>3156</v>
      </c>
      <c r="H163" s="303">
        <v>0</v>
      </c>
      <c r="I163" s="306">
        <v>0.79866000000000004</v>
      </c>
      <c r="J163" s="297">
        <v>3156</v>
      </c>
      <c r="K163" s="300">
        <v>129396</v>
      </c>
      <c r="L163" s="315" t="s">
        <v>1027</v>
      </c>
      <c r="M163" s="318" t="s">
        <v>1138</v>
      </c>
      <c r="N163" s="294" t="s">
        <v>1028</v>
      </c>
      <c r="O163" s="294" t="s">
        <v>1028</v>
      </c>
      <c r="P163" s="294" t="s">
        <v>1028</v>
      </c>
      <c r="Q163" s="294" t="s">
        <v>1028</v>
      </c>
      <c r="R163" s="294" t="s">
        <v>1028</v>
      </c>
      <c r="S163" s="294" t="s">
        <v>1028</v>
      </c>
      <c r="T163" s="294">
        <v>3</v>
      </c>
      <c r="U163" s="294" t="s">
        <v>1028</v>
      </c>
      <c r="V163" s="294">
        <v>3</v>
      </c>
      <c r="W163" s="294" t="s">
        <v>1028</v>
      </c>
      <c r="X163" s="294" t="s">
        <v>1028</v>
      </c>
      <c r="Y163" s="294" t="s">
        <v>1028</v>
      </c>
      <c r="Z163" s="294">
        <v>1</v>
      </c>
      <c r="AA163" s="294">
        <v>2</v>
      </c>
      <c r="AB163" s="294">
        <v>1</v>
      </c>
      <c r="AC163" s="294" t="s">
        <v>1028</v>
      </c>
      <c r="AD163" s="294">
        <v>1</v>
      </c>
      <c r="AE163" s="294">
        <v>3</v>
      </c>
      <c r="AF163" s="294">
        <v>5</v>
      </c>
      <c r="AG163" s="294">
        <v>5</v>
      </c>
      <c r="AH163" s="294">
        <v>5</v>
      </c>
      <c r="AI163" s="294">
        <v>5</v>
      </c>
      <c r="AJ163" s="294">
        <v>5</v>
      </c>
      <c r="AK163" s="294">
        <v>2</v>
      </c>
    </row>
    <row r="164" spans="1:37" x14ac:dyDescent="0.25">
      <c r="A164" s="323"/>
      <c r="B164" s="316"/>
      <c r="C164" s="173" t="s">
        <v>1142</v>
      </c>
      <c r="D164" s="316"/>
      <c r="E164" s="326"/>
      <c r="F164" s="298"/>
      <c r="G164" s="298"/>
      <c r="H164" s="304"/>
      <c r="I164" s="307"/>
      <c r="J164" s="298"/>
      <c r="K164" s="301"/>
      <c r="L164" s="316"/>
      <c r="M164" s="319"/>
      <c r="N164" s="295"/>
      <c r="O164" s="295"/>
      <c r="P164" s="295"/>
      <c r="Q164" s="295"/>
      <c r="R164" s="295"/>
      <c r="S164" s="295"/>
      <c r="T164" s="295"/>
      <c r="U164" s="295"/>
      <c r="V164" s="295"/>
      <c r="W164" s="295"/>
      <c r="X164" s="295"/>
      <c r="Y164" s="295"/>
      <c r="Z164" s="295"/>
      <c r="AA164" s="295"/>
      <c r="AB164" s="295"/>
      <c r="AC164" s="295"/>
      <c r="AD164" s="295"/>
      <c r="AE164" s="295"/>
      <c r="AF164" s="295"/>
      <c r="AG164" s="295"/>
      <c r="AH164" s="295"/>
      <c r="AI164" s="295"/>
      <c r="AJ164" s="295"/>
      <c r="AK164" s="295"/>
    </row>
    <row r="165" spans="1:37" x14ac:dyDescent="0.25">
      <c r="A165" s="323"/>
      <c r="B165" s="316"/>
      <c r="C165" s="173" t="s">
        <v>1143</v>
      </c>
      <c r="D165" s="316"/>
      <c r="E165" s="326"/>
      <c r="F165" s="298"/>
      <c r="G165" s="298"/>
      <c r="H165" s="304"/>
      <c r="I165" s="307"/>
      <c r="J165" s="298"/>
      <c r="K165" s="301"/>
      <c r="L165" s="316"/>
      <c r="M165" s="319"/>
      <c r="N165" s="295"/>
      <c r="O165" s="295"/>
      <c r="P165" s="295"/>
      <c r="Q165" s="295"/>
      <c r="R165" s="295"/>
      <c r="S165" s="295"/>
      <c r="T165" s="295"/>
      <c r="U165" s="295"/>
      <c r="V165" s="295"/>
      <c r="W165" s="295"/>
      <c r="X165" s="295"/>
      <c r="Y165" s="295"/>
      <c r="Z165" s="295"/>
      <c r="AA165" s="295"/>
      <c r="AB165" s="295"/>
      <c r="AC165" s="295"/>
      <c r="AD165" s="295"/>
      <c r="AE165" s="295"/>
      <c r="AF165" s="295"/>
      <c r="AG165" s="295"/>
      <c r="AH165" s="295"/>
      <c r="AI165" s="295"/>
      <c r="AJ165" s="295"/>
      <c r="AK165" s="295"/>
    </row>
    <row r="166" spans="1:37" x14ac:dyDescent="0.25">
      <c r="A166" s="323"/>
      <c r="B166" s="316"/>
      <c r="C166" s="173" t="s">
        <v>1144</v>
      </c>
      <c r="D166" s="316"/>
      <c r="E166" s="326"/>
      <c r="F166" s="298"/>
      <c r="G166" s="298"/>
      <c r="H166" s="304"/>
      <c r="I166" s="307"/>
      <c r="J166" s="298"/>
      <c r="K166" s="301"/>
      <c r="L166" s="316"/>
      <c r="M166" s="319"/>
      <c r="N166" s="295"/>
      <c r="O166" s="295"/>
      <c r="P166" s="295"/>
      <c r="Q166" s="295"/>
      <c r="R166" s="295"/>
      <c r="S166" s="295"/>
      <c r="T166" s="295"/>
      <c r="U166" s="295"/>
      <c r="V166" s="295"/>
      <c r="W166" s="295"/>
      <c r="X166" s="295"/>
      <c r="Y166" s="295"/>
      <c r="Z166" s="295"/>
      <c r="AA166" s="295"/>
      <c r="AB166" s="295"/>
      <c r="AC166" s="295"/>
      <c r="AD166" s="295"/>
      <c r="AE166" s="295"/>
      <c r="AF166" s="295"/>
      <c r="AG166" s="295"/>
      <c r="AH166" s="295"/>
      <c r="AI166" s="295"/>
      <c r="AJ166" s="295"/>
      <c r="AK166" s="295"/>
    </row>
    <row r="167" spans="1:37" x14ac:dyDescent="0.25">
      <c r="A167" s="323"/>
      <c r="B167" s="316"/>
      <c r="C167" s="173" t="s">
        <v>1145</v>
      </c>
      <c r="D167" s="316"/>
      <c r="E167" s="326"/>
      <c r="F167" s="298"/>
      <c r="G167" s="298"/>
      <c r="H167" s="304"/>
      <c r="I167" s="307"/>
      <c r="J167" s="298"/>
      <c r="K167" s="301"/>
      <c r="L167" s="316"/>
      <c r="M167" s="319"/>
      <c r="N167" s="295"/>
      <c r="O167" s="295"/>
      <c r="P167" s="295"/>
      <c r="Q167" s="295"/>
      <c r="R167" s="295"/>
      <c r="S167" s="295"/>
      <c r="T167" s="295"/>
      <c r="U167" s="295"/>
      <c r="V167" s="295"/>
      <c r="W167" s="295"/>
      <c r="X167" s="295"/>
      <c r="Y167" s="295"/>
      <c r="Z167" s="295"/>
      <c r="AA167" s="295"/>
      <c r="AB167" s="295"/>
      <c r="AC167" s="295"/>
      <c r="AD167" s="295"/>
      <c r="AE167" s="295"/>
      <c r="AF167" s="295"/>
      <c r="AG167" s="295"/>
      <c r="AH167" s="295"/>
      <c r="AI167" s="295"/>
      <c r="AJ167" s="295"/>
      <c r="AK167" s="295"/>
    </row>
    <row r="168" spans="1:37" x14ac:dyDescent="0.25">
      <c r="A168" s="324"/>
      <c r="B168" s="317"/>
      <c r="C168" s="174" t="s">
        <v>1146</v>
      </c>
      <c r="D168" s="317"/>
      <c r="E168" s="327"/>
      <c r="F168" s="299"/>
      <c r="G168" s="299"/>
      <c r="H168" s="305"/>
      <c r="I168" s="308"/>
      <c r="J168" s="299"/>
      <c r="K168" s="302"/>
      <c r="L168" s="317"/>
      <c r="M168" s="320"/>
      <c r="N168" s="296"/>
      <c r="O168" s="296"/>
      <c r="P168" s="296"/>
      <c r="Q168" s="296"/>
      <c r="R168" s="296"/>
      <c r="S168" s="296"/>
      <c r="T168" s="296"/>
      <c r="U168" s="296"/>
      <c r="V168" s="296"/>
      <c r="W168" s="296"/>
      <c r="X168" s="296"/>
      <c r="Y168" s="296"/>
      <c r="Z168" s="296"/>
      <c r="AA168" s="296"/>
      <c r="AB168" s="296"/>
      <c r="AC168" s="296"/>
      <c r="AD168" s="296"/>
      <c r="AE168" s="296"/>
      <c r="AF168" s="296"/>
      <c r="AG168" s="296"/>
      <c r="AH168" s="296"/>
      <c r="AI168" s="296"/>
      <c r="AJ168" s="296"/>
      <c r="AK168" s="296"/>
    </row>
    <row r="169" spans="1:37" x14ac:dyDescent="0.25">
      <c r="A169" s="322">
        <v>95</v>
      </c>
      <c r="B169" s="315" t="s">
        <v>130</v>
      </c>
      <c r="C169" s="172" t="s">
        <v>1141</v>
      </c>
      <c r="D169" s="315" t="s">
        <v>288</v>
      </c>
      <c r="E169" s="325">
        <v>22</v>
      </c>
      <c r="F169" s="297">
        <v>26510</v>
      </c>
      <c r="G169" s="297">
        <v>10520</v>
      </c>
      <c r="H169" s="303">
        <v>0</v>
      </c>
      <c r="I169" s="306">
        <v>0.60316899999999996</v>
      </c>
      <c r="J169" s="297">
        <v>10520</v>
      </c>
      <c r="K169" s="300">
        <v>231440</v>
      </c>
      <c r="L169" s="315" t="s">
        <v>1027</v>
      </c>
      <c r="M169" s="318">
        <v>10</v>
      </c>
      <c r="N169" s="294">
        <v>5</v>
      </c>
      <c r="O169" s="294">
        <v>2</v>
      </c>
      <c r="P169" s="294" t="s">
        <v>1028</v>
      </c>
      <c r="Q169" s="294">
        <v>1</v>
      </c>
      <c r="R169" s="294">
        <v>1</v>
      </c>
      <c r="S169" s="294">
        <v>3</v>
      </c>
      <c r="T169" s="294" t="s">
        <v>1028</v>
      </c>
      <c r="U169" s="294" t="s">
        <v>1028</v>
      </c>
      <c r="V169" s="294" t="s">
        <v>1028</v>
      </c>
      <c r="W169" s="294" t="s">
        <v>1028</v>
      </c>
      <c r="X169" s="294" t="s">
        <v>1028</v>
      </c>
      <c r="Y169" s="294" t="s">
        <v>1028</v>
      </c>
      <c r="Z169" s="294" t="s">
        <v>1028</v>
      </c>
      <c r="AA169" s="294" t="s">
        <v>1028</v>
      </c>
      <c r="AB169" s="294" t="s">
        <v>1028</v>
      </c>
      <c r="AC169" s="294" t="s">
        <v>1028</v>
      </c>
      <c r="AD169" s="294" t="s">
        <v>1028</v>
      </c>
      <c r="AE169" s="294" t="s">
        <v>1028</v>
      </c>
      <c r="AF169" s="294" t="s">
        <v>1028</v>
      </c>
      <c r="AG169" s="294" t="s">
        <v>1028</v>
      </c>
      <c r="AH169" s="294" t="s">
        <v>1028</v>
      </c>
      <c r="AI169" s="294" t="s">
        <v>1028</v>
      </c>
      <c r="AJ169" s="294" t="s">
        <v>1028</v>
      </c>
      <c r="AK169" s="294" t="s">
        <v>1028</v>
      </c>
    </row>
    <row r="170" spans="1:37" x14ac:dyDescent="0.25">
      <c r="A170" s="323"/>
      <c r="B170" s="316"/>
      <c r="C170" s="173" t="s">
        <v>1142</v>
      </c>
      <c r="D170" s="316"/>
      <c r="E170" s="326"/>
      <c r="F170" s="298"/>
      <c r="G170" s="298"/>
      <c r="H170" s="304"/>
      <c r="I170" s="307"/>
      <c r="J170" s="298"/>
      <c r="K170" s="301"/>
      <c r="L170" s="316"/>
      <c r="M170" s="319"/>
      <c r="N170" s="295"/>
      <c r="O170" s="295"/>
      <c r="P170" s="295"/>
      <c r="Q170" s="295"/>
      <c r="R170" s="295"/>
      <c r="S170" s="295"/>
      <c r="T170" s="295"/>
      <c r="U170" s="295"/>
      <c r="V170" s="295"/>
      <c r="W170" s="295"/>
      <c r="X170" s="295"/>
      <c r="Y170" s="295"/>
      <c r="Z170" s="295"/>
      <c r="AA170" s="295"/>
      <c r="AB170" s="295"/>
      <c r="AC170" s="295"/>
      <c r="AD170" s="295"/>
      <c r="AE170" s="295"/>
      <c r="AF170" s="295"/>
      <c r="AG170" s="295"/>
      <c r="AH170" s="295"/>
      <c r="AI170" s="295"/>
      <c r="AJ170" s="295"/>
      <c r="AK170" s="295"/>
    </row>
    <row r="171" spans="1:37" x14ac:dyDescent="0.25">
      <c r="A171" s="323"/>
      <c r="B171" s="316"/>
      <c r="C171" s="173" t="s">
        <v>1143</v>
      </c>
      <c r="D171" s="316"/>
      <c r="E171" s="326"/>
      <c r="F171" s="298"/>
      <c r="G171" s="298"/>
      <c r="H171" s="304"/>
      <c r="I171" s="307"/>
      <c r="J171" s="298"/>
      <c r="K171" s="301"/>
      <c r="L171" s="316"/>
      <c r="M171" s="319"/>
      <c r="N171" s="295"/>
      <c r="O171" s="295"/>
      <c r="P171" s="295"/>
      <c r="Q171" s="295"/>
      <c r="R171" s="295"/>
      <c r="S171" s="295"/>
      <c r="T171" s="295"/>
      <c r="U171" s="295"/>
      <c r="V171" s="295"/>
      <c r="W171" s="295"/>
      <c r="X171" s="295"/>
      <c r="Y171" s="295"/>
      <c r="Z171" s="295"/>
      <c r="AA171" s="295"/>
      <c r="AB171" s="295"/>
      <c r="AC171" s="295"/>
      <c r="AD171" s="295"/>
      <c r="AE171" s="295"/>
      <c r="AF171" s="295"/>
      <c r="AG171" s="295"/>
      <c r="AH171" s="295"/>
      <c r="AI171" s="295"/>
      <c r="AJ171" s="295"/>
      <c r="AK171" s="295"/>
    </row>
    <row r="172" spans="1:37" x14ac:dyDescent="0.25">
      <c r="A172" s="323"/>
      <c r="B172" s="316"/>
      <c r="C172" s="173" t="s">
        <v>1147</v>
      </c>
      <c r="D172" s="316"/>
      <c r="E172" s="326"/>
      <c r="F172" s="298"/>
      <c r="G172" s="298"/>
      <c r="H172" s="304"/>
      <c r="I172" s="307"/>
      <c r="J172" s="298"/>
      <c r="K172" s="301"/>
      <c r="L172" s="316"/>
      <c r="M172" s="319"/>
      <c r="N172" s="295"/>
      <c r="O172" s="295"/>
      <c r="P172" s="295"/>
      <c r="Q172" s="295"/>
      <c r="R172" s="295"/>
      <c r="S172" s="295"/>
      <c r="T172" s="295"/>
      <c r="U172" s="295"/>
      <c r="V172" s="295"/>
      <c r="W172" s="295"/>
      <c r="X172" s="295"/>
      <c r="Y172" s="295"/>
      <c r="Z172" s="295"/>
      <c r="AA172" s="295"/>
      <c r="AB172" s="295"/>
      <c r="AC172" s="295"/>
      <c r="AD172" s="295"/>
      <c r="AE172" s="295"/>
      <c r="AF172" s="295"/>
      <c r="AG172" s="295"/>
      <c r="AH172" s="295"/>
      <c r="AI172" s="295"/>
      <c r="AJ172" s="295"/>
      <c r="AK172" s="295"/>
    </row>
    <row r="173" spans="1:37" x14ac:dyDescent="0.25">
      <c r="A173" s="323"/>
      <c r="B173" s="316"/>
      <c r="C173" s="173" t="s">
        <v>1145</v>
      </c>
      <c r="D173" s="316"/>
      <c r="E173" s="326"/>
      <c r="F173" s="298"/>
      <c r="G173" s="298"/>
      <c r="H173" s="304"/>
      <c r="I173" s="307"/>
      <c r="J173" s="298"/>
      <c r="K173" s="301"/>
      <c r="L173" s="316"/>
      <c r="M173" s="319"/>
      <c r="N173" s="295"/>
      <c r="O173" s="295"/>
      <c r="P173" s="295"/>
      <c r="Q173" s="295"/>
      <c r="R173" s="295"/>
      <c r="S173" s="295"/>
      <c r="T173" s="295"/>
      <c r="U173" s="295"/>
      <c r="V173" s="295"/>
      <c r="W173" s="295"/>
      <c r="X173" s="295"/>
      <c r="Y173" s="295"/>
      <c r="Z173" s="295"/>
      <c r="AA173" s="295"/>
      <c r="AB173" s="295"/>
      <c r="AC173" s="295"/>
      <c r="AD173" s="295"/>
      <c r="AE173" s="295"/>
      <c r="AF173" s="295"/>
      <c r="AG173" s="295"/>
      <c r="AH173" s="295"/>
      <c r="AI173" s="295"/>
      <c r="AJ173" s="295"/>
      <c r="AK173" s="295"/>
    </row>
    <row r="174" spans="1:37" x14ac:dyDescent="0.25">
      <c r="A174" s="324"/>
      <c r="B174" s="317"/>
      <c r="C174" s="174" t="s">
        <v>1146</v>
      </c>
      <c r="D174" s="317"/>
      <c r="E174" s="327"/>
      <c r="F174" s="299"/>
      <c r="G174" s="299"/>
      <c r="H174" s="305"/>
      <c r="I174" s="308"/>
      <c r="J174" s="299"/>
      <c r="K174" s="302"/>
      <c r="L174" s="317"/>
      <c r="M174" s="320"/>
      <c r="N174" s="296"/>
      <c r="O174" s="296"/>
      <c r="P174" s="296"/>
      <c r="Q174" s="296"/>
      <c r="R174" s="296"/>
      <c r="S174" s="296"/>
      <c r="T174" s="296"/>
      <c r="U174" s="296"/>
      <c r="V174" s="296"/>
      <c r="W174" s="296"/>
      <c r="X174" s="296"/>
      <c r="Y174" s="296"/>
      <c r="Z174" s="296"/>
      <c r="AA174" s="296"/>
      <c r="AB174" s="296"/>
      <c r="AC174" s="296"/>
      <c r="AD174" s="296"/>
      <c r="AE174" s="296"/>
      <c r="AF174" s="296"/>
      <c r="AG174" s="296"/>
      <c r="AH174" s="296"/>
      <c r="AI174" s="296"/>
      <c r="AJ174" s="296"/>
      <c r="AK174" s="296"/>
    </row>
    <row r="175" spans="1:37" x14ac:dyDescent="0.25">
      <c r="A175" s="322">
        <v>98</v>
      </c>
      <c r="B175" s="315" t="s">
        <v>79</v>
      </c>
      <c r="C175" s="172" t="s">
        <v>1148</v>
      </c>
      <c r="D175" s="315" t="s">
        <v>288</v>
      </c>
      <c r="E175" s="325">
        <v>25</v>
      </c>
      <c r="F175" s="297">
        <v>10047</v>
      </c>
      <c r="G175" s="297">
        <v>6312</v>
      </c>
      <c r="H175" s="303">
        <v>0</v>
      </c>
      <c r="I175" s="306">
        <v>0.371753</v>
      </c>
      <c r="J175" s="297">
        <v>6312</v>
      </c>
      <c r="K175" s="300">
        <v>157800</v>
      </c>
      <c r="L175" s="315" t="s">
        <v>1027</v>
      </c>
      <c r="M175" s="318">
        <v>2</v>
      </c>
      <c r="N175" s="294">
        <v>1</v>
      </c>
      <c r="O175" s="294">
        <v>1</v>
      </c>
      <c r="P175" s="294" t="s">
        <v>1028</v>
      </c>
      <c r="Q175" s="294">
        <v>1</v>
      </c>
      <c r="R175" s="294">
        <v>1</v>
      </c>
      <c r="S175" s="294">
        <v>1</v>
      </c>
      <c r="T175" s="294">
        <v>1</v>
      </c>
      <c r="U175" s="294">
        <v>1</v>
      </c>
      <c r="V175" s="294">
        <v>1</v>
      </c>
      <c r="W175" s="294">
        <v>1</v>
      </c>
      <c r="X175" s="294">
        <v>1</v>
      </c>
      <c r="Y175" s="294">
        <v>1</v>
      </c>
      <c r="Z175" s="294">
        <v>1</v>
      </c>
      <c r="AA175" s="294">
        <v>1</v>
      </c>
      <c r="AB175" s="294">
        <v>1</v>
      </c>
      <c r="AC175" s="294">
        <v>1</v>
      </c>
      <c r="AD175" s="294">
        <v>1</v>
      </c>
      <c r="AE175" s="294">
        <v>1</v>
      </c>
      <c r="AF175" s="294">
        <v>1</v>
      </c>
      <c r="AG175" s="294">
        <v>1</v>
      </c>
      <c r="AH175" s="294">
        <v>1</v>
      </c>
      <c r="AI175" s="294">
        <v>1</v>
      </c>
      <c r="AJ175" s="294">
        <v>1</v>
      </c>
      <c r="AK175" s="294">
        <v>1</v>
      </c>
    </row>
    <row r="176" spans="1:37" x14ac:dyDescent="0.25">
      <c r="A176" s="323"/>
      <c r="B176" s="316"/>
      <c r="C176" s="173" t="s">
        <v>1149</v>
      </c>
      <c r="D176" s="316"/>
      <c r="E176" s="326"/>
      <c r="F176" s="298"/>
      <c r="G176" s="298"/>
      <c r="H176" s="304"/>
      <c r="I176" s="307"/>
      <c r="J176" s="298"/>
      <c r="K176" s="301"/>
      <c r="L176" s="316"/>
      <c r="M176" s="319"/>
      <c r="N176" s="295"/>
      <c r="O176" s="295"/>
      <c r="P176" s="295"/>
      <c r="Q176" s="295"/>
      <c r="R176" s="295"/>
      <c r="S176" s="295"/>
      <c r="T176" s="295"/>
      <c r="U176" s="295"/>
      <c r="V176" s="295"/>
      <c r="W176" s="295"/>
      <c r="X176" s="295"/>
      <c r="Y176" s="295"/>
      <c r="Z176" s="295"/>
      <c r="AA176" s="295"/>
      <c r="AB176" s="295"/>
      <c r="AC176" s="295"/>
      <c r="AD176" s="295"/>
      <c r="AE176" s="295"/>
      <c r="AF176" s="295"/>
      <c r="AG176" s="295"/>
      <c r="AH176" s="295"/>
      <c r="AI176" s="295"/>
      <c r="AJ176" s="295"/>
      <c r="AK176" s="295"/>
    </row>
    <row r="177" spans="1:37" x14ac:dyDescent="0.25">
      <c r="A177" s="324"/>
      <c r="B177" s="317"/>
      <c r="C177" s="174" t="s">
        <v>1135</v>
      </c>
      <c r="D177" s="317"/>
      <c r="E177" s="327"/>
      <c r="F177" s="299"/>
      <c r="G177" s="299"/>
      <c r="H177" s="305"/>
      <c r="I177" s="308"/>
      <c r="J177" s="299"/>
      <c r="K177" s="302"/>
      <c r="L177" s="317"/>
      <c r="M177" s="320"/>
      <c r="N177" s="296"/>
      <c r="O177" s="296"/>
      <c r="P177" s="296"/>
      <c r="Q177" s="296"/>
      <c r="R177" s="296"/>
      <c r="S177" s="296"/>
      <c r="T177" s="296"/>
      <c r="U177" s="296"/>
      <c r="V177" s="296"/>
      <c r="W177" s="296"/>
      <c r="X177" s="296"/>
      <c r="Y177" s="296"/>
      <c r="Z177" s="296"/>
      <c r="AA177" s="296"/>
      <c r="AB177" s="296"/>
      <c r="AC177" s="296"/>
      <c r="AD177" s="296"/>
      <c r="AE177" s="296"/>
      <c r="AF177" s="296"/>
      <c r="AG177" s="296"/>
      <c r="AH177" s="296"/>
      <c r="AI177" s="296"/>
      <c r="AJ177" s="296"/>
      <c r="AK177" s="296"/>
    </row>
    <row r="178" spans="1:37" x14ac:dyDescent="0.25">
      <c r="A178" s="322">
        <v>100</v>
      </c>
      <c r="B178" s="315" t="s">
        <v>80</v>
      </c>
      <c r="C178" s="172" t="s">
        <v>1139</v>
      </c>
      <c r="D178" s="315" t="s">
        <v>288</v>
      </c>
      <c r="E178" s="325">
        <v>59</v>
      </c>
      <c r="F178" s="297">
        <v>8889</v>
      </c>
      <c r="G178" s="297">
        <v>4153</v>
      </c>
      <c r="H178" s="303">
        <v>0</v>
      </c>
      <c r="I178" s="306">
        <v>0.53279299999999996</v>
      </c>
      <c r="J178" s="297">
        <v>4153</v>
      </c>
      <c r="K178" s="300">
        <v>245027</v>
      </c>
      <c r="L178" s="315" t="s">
        <v>1027</v>
      </c>
      <c r="M178" s="318">
        <v>15</v>
      </c>
      <c r="N178" s="294">
        <v>10</v>
      </c>
      <c r="O178" s="294">
        <v>1</v>
      </c>
      <c r="P178" s="294" t="s">
        <v>1028</v>
      </c>
      <c r="Q178" s="294">
        <v>2</v>
      </c>
      <c r="R178" s="294" t="s">
        <v>1028</v>
      </c>
      <c r="S178" s="294">
        <v>1</v>
      </c>
      <c r="T178" s="294">
        <v>1</v>
      </c>
      <c r="U178" s="294">
        <v>2</v>
      </c>
      <c r="V178" s="294">
        <v>7</v>
      </c>
      <c r="W178" s="294" t="s">
        <v>1028</v>
      </c>
      <c r="X178" s="294">
        <v>1</v>
      </c>
      <c r="Y178" s="294">
        <v>1</v>
      </c>
      <c r="Z178" s="294" t="s">
        <v>1028</v>
      </c>
      <c r="AA178" s="294">
        <v>1</v>
      </c>
      <c r="AB178" s="294">
        <v>2</v>
      </c>
      <c r="AC178" s="294" t="s">
        <v>1028</v>
      </c>
      <c r="AD178" s="294">
        <v>2</v>
      </c>
      <c r="AE178" s="294">
        <v>2</v>
      </c>
      <c r="AF178" s="294">
        <v>2</v>
      </c>
      <c r="AG178" s="294">
        <v>2</v>
      </c>
      <c r="AH178" s="294">
        <v>2</v>
      </c>
      <c r="AI178" s="294">
        <v>2</v>
      </c>
      <c r="AJ178" s="294">
        <v>2</v>
      </c>
      <c r="AK178" s="294">
        <v>1</v>
      </c>
    </row>
    <row r="179" spans="1:37" x14ac:dyDescent="0.25">
      <c r="A179" s="323"/>
      <c r="B179" s="316"/>
      <c r="C179" s="173" t="s">
        <v>1150</v>
      </c>
      <c r="D179" s="316"/>
      <c r="E179" s="326"/>
      <c r="F179" s="298"/>
      <c r="G179" s="298"/>
      <c r="H179" s="304"/>
      <c r="I179" s="307"/>
      <c r="J179" s="298"/>
      <c r="K179" s="301"/>
      <c r="L179" s="316"/>
      <c r="M179" s="319"/>
      <c r="N179" s="295"/>
      <c r="O179" s="295"/>
      <c r="P179" s="295"/>
      <c r="Q179" s="295"/>
      <c r="R179" s="295"/>
      <c r="S179" s="295"/>
      <c r="T179" s="295"/>
      <c r="U179" s="295"/>
      <c r="V179" s="295"/>
      <c r="W179" s="295"/>
      <c r="X179" s="295"/>
      <c r="Y179" s="295"/>
      <c r="Z179" s="295"/>
      <c r="AA179" s="295"/>
      <c r="AB179" s="295"/>
      <c r="AC179" s="295"/>
      <c r="AD179" s="295"/>
      <c r="AE179" s="295"/>
      <c r="AF179" s="295"/>
      <c r="AG179" s="295"/>
      <c r="AH179" s="295"/>
      <c r="AI179" s="295"/>
      <c r="AJ179" s="295"/>
      <c r="AK179" s="295"/>
    </row>
    <row r="180" spans="1:37" x14ac:dyDescent="0.25">
      <c r="A180" s="324"/>
      <c r="B180" s="317"/>
      <c r="C180" s="174" t="s">
        <v>986</v>
      </c>
      <c r="D180" s="317"/>
      <c r="E180" s="327"/>
      <c r="F180" s="299"/>
      <c r="G180" s="299"/>
      <c r="H180" s="305"/>
      <c r="I180" s="308"/>
      <c r="J180" s="299"/>
      <c r="K180" s="302"/>
      <c r="L180" s="317"/>
      <c r="M180" s="320"/>
      <c r="N180" s="296"/>
      <c r="O180" s="296"/>
      <c r="P180" s="296"/>
      <c r="Q180" s="296"/>
      <c r="R180" s="296"/>
      <c r="S180" s="296"/>
      <c r="T180" s="296"/>
      <c r="U180" s="296"/>
      <c r="V180" s="296"/>
      <c r="W180" s="296"/>
      <c r="X180" s="296"/>
      <c r="Y180" s="296"/>
      <c r="Z180" s="296"/>
      <c r="AA180" s="296"/>
      <c r="AB180" s="296"/>
      <c r="AC180" s="296"/>
      <c r="AD180" s="296"/>
      <c r="AE180" s="296"/>
      <c r="AF180" s="296"/>
      <c r="AG180" s="296"/>
      <c r="AH180" s="296"/>
      <c r="AI180" s="296"/>
      <c r="AJ180" s="296"/>
      <c r="AK180" s="296"/>
    </row>
    <row r="181" spans="1:37" x14ac:dyDescent="0.25">
      <c r="A181" s="322">
        <v>102</v>
      </c>
      <c r="B181" s="315" t="s">
        <v>81</v>
      </c>
      <c r="C181" s="172" t="s">
        <v>1151</v>
      </c>
      <c r="D181" s="315" t="s">
        <v>288</v>
      </c>
      <c r="E181" s="325">
        <v>25</v>
      </c>
      <c r="F181" s="297">
        <v>5733</v>
      </c>
      <c r="G181" s="297">
        <v>3627</v>
      </c>
      <c r="H181" s="303">
        <v>0</v>
      </c>
      <c r="I181" s="306">
        <v>0.36734699999999998</v>
      </c>
      <c r="J181" s="297">
        <v>3627</v>
      </c>
      <c r="K181" s="300">
        <v>90675</v>
      </c>
      <c r="L181" s="315" t="s">
        <v>1027</v>
      </c>
      <c r="M181" s="318">
        <v>2</v>
      </c>
      <c r="N181" s="294">
        <v>1</v>
      </c>
      <c r="O181" s="294">
        <v>1</v>
      </c>
      <c r="P181" s="294" t="s">
        <v>1028</v>
      </c>
      <c r="Q181" s="294">
        <v>1</v>
      </c>
      <c r="R181" s="294">
        <v>1</v>
      </c>
      <c r="S181" s="294">
        <v>1</v>
      </c>
      <c r="T181" s="294">
        <v>1</v>
      </c>
      <c r="U181" s="294">
        <v>1</v>
      </c>
      <c r="V181" s="294">
        <v>1</v>
      </c>
      <c r="W181" s="294">
        <v>1</v>
      </c>
      <c r="X181" s="294">
        <v>1</v>
      </c>
      <c r="Y181" s="294">
        <v>1</v>
      </c>
      <c r="Z181" s="294">
        <v>1</v>
      </c>
      <c r="AA181" s="294">
        <v>1</v>
      </c>
      <c r="AB181" s="294">
        <v>1</v>
      </c>
      <c r="AC181" s="294">
        <v>1</v>
      </c>
      <c r="AD181" s="294">
        <v>1</v>
      </c>
      <c r="AE181" s="294">
        <v>1</v>
      </c>
      <c r="AF181" s="294">
        <v>1</v>
      </c>
      <c r="AG181" s="294">
        <v>1</v>
      </c>
      <c r="AH181" s="294">
        <v>1</v>
      </c>
      <c r="AI181" s="294">
        <v>1</v>
      </c>
      <c r="AJ181" s="294">
        <v>1</v>
      </c>
      <c r="AK181" s="294">
        <v>1</v>
      </c>
    </row>
    <row r="182" spans="1:37" x14ac:dyDescent="0.25">
      <c r="A182" s="323"/>
      <c r="B182" s="316"/>
      <c r="C182" s="173" t="s">
        <v>1152</v>
      </c>
      <c r="D182" s="316"/>
      <c r="E182" s="326"/>
      <c r="F182" s="298"/>
      <c r="G182" s="298"/>
      <c r="H182" s="304"/>
      <c r="I182" s="307"/>
      <c r="J182" s="298"/>
      <c r="K182" s="301"/>
      <c r="L182" s="316"/>
      <c r="M182" s="319"/>
      <c r="N182" s="295"/>
      <c r="O182" s="295"/>
      <c r="P182" s="295"/>
      <c r="Q182" s="295"/>
      <c r="R182" s="295"/>
      <c r="S182" s="295"/>
      <c r="T182" s="295"/>
      <c r="U182" s="295"/>
      <c r="V182" s="295"/>
      <c r="W182" s="295"/>
      <c r="X182" s="295"/>
      <c r="Y182" s="295"/>
      <c r="Z182" s="295"/>
      <c r="AA182" s="295"/>
      <c r="AB182" s="295"/>
      <c r="AC182" s="295"/>
      <c r="AD182" s="295"/>
      <c r="AE182" s="295"/>
      <c r="AF182" s="295"/>
      <c r="AG182" s="295"/>
      <c r="AH182" s="295"/>
      <c r="AI182" s="295"/>
      <c r="AJ182" s="295"/>
      <c r="AK182" s="295"/>
    </row>
    <row r="183" spans="1:37" x14ac:dyDescent="0.25">
      <c r="A183" s="323"/>
      <c r="B183" s="316"/>
      <c r="C183" s="173" t="s">
        <v>1153</v>
      </c>
      <c r="D183" s="316"/>
      <c r="E183" s="326"/>
      <c r="F183" s="298"/>
      <c r="G183" s="298"/>
      <c r="H183" s="304"/>
      <c r="I183" s="307"/>
      <c r="J183" s="298"/>
      <c r="K183" s="301"/>
      <c r="L183" s="316"/>
      <c r="M183" s="319"/>
      <c r="N183" s="295"/>
      <c r="O183" s="295"/>
      <c r="P183" s="295"/>
      <c r="Q183" s="295"/>
      <c r="R183" s="295"/>
      <c r="S183" s="295"/>
      <c r="T183" s="295"/>
      <c r="U183" s="295"/>
      <c r="V183" s="295"/>
      <c r="W183" s="295"/>
      <c r="X183" s="295"/>
      <c r="Y183" s="295"/>
      <c r="Z183" s="295"/>
      <c r="AA183" s="295"/>
      <c r="AB183" s="295"/>
      <c r="AC183" s="295"/>
      <c r="AD183" s="295"/>
      <c r="AE183" s="295"/>
      <c r="AF183" s="295"/>
      <c r="AG183" s="295"/>
      <c r="AH183" s="295"/>
      <c r="AI183" s="295"/>
      <c r="AJ183" s="295"/>
      <c r="AK183" s="295"/>
    </row>
    <row r="184" spans="1:37" x14ac:dyDescent="0.25">
      <c r="A184" s="324"/>
      <c r="B184" s="317"/>
      <c r="C184" s="174" t="s">
        <v>1154</v>
      </c>
      <c r="D184" s="317"/>
      <c r="E184" s="327"/>
      <c r="F184" s="299"/>
      <c r="G184" s="299"/>
      <c r="H184" s="305"/>
      <c r="I184" s="308"/>
      <c r="J184" s="299"/>
      <c r="K184" s="302"/>
      <c r="L184" s="317"/>
      <c r="M184" s="320"/>
      <c r="N184" s="296"/>
      <c r="O184" s="296"/>
      <c r="P184" s="296"/>
      <c r="Q184" s="296"/>
      <c r="R184" s="296"/>
      <c r="S184" s="296"/>
      <c r="T184" s="296"/>
      <c r="U184" s="296"/>
      <c r="V184" s="296"/>
      <c r="W184" s="296"/>
      <c r="X184" s="296"/>
      <c r="Y184" s="296"/>
      <c r="Z184" s="296"/>
      <c r="AA184" s="296"/>
      <c r="AB184" s="296"/>
      <c r="AC184" s="296"/>
      <c r="AD184" s="296"/>
      <c r="AE184" s="296"/>
      <c r="AF184" s="296"/>
      <c r="AG184" s="296"/>
      <c r="AH184" s="296"/>
      <c r="AI184" s="296"/>
      <c r="AJ184" s="296"/>
      <c r="AK184" s="296"/>
    </row>
    <row r="185" spans="1:37" x14ac:dyDescent="0.25">
      <c r="A185" s="322">
        <v>103</v>
      </c>
      <c r="B185" s="315" t="s">
        <v>82</v>
      </c>
      <c r="C185" s="172" t="s">
        <v>1155</v>
      </c>
      <c r="D185" s="315" t="s">
        <v>288</v>
      </c>
      <c r="E185" s="325">
        <v>56</v>
      </c>
      <c r="F185" s="297">
        <v>17148</v>
      </c>
      <c r="G185" s="297">
        <v>17148</v>
      </c>
      <c r="H185" s="303">
        <v>0</v>
      </c>
      <c r="I185" s="306">
        <v>0</v>
      </c>
      <c r="J185" s="297">
        <v>17148</v>
      </c>
      <c r="K185" s="300">
        <v>960288</v>
      </c>
      <c r="L185" s="315" t="s">
        <v>1027</v>
      </c>
      <c r="M185" s="318" t="s">
        <v>1138</v>
      </c>
      <c r="N185" s="294" t="s">
        <v>1028</v>
      </c>
      <c r="O185" s="294">
        <v>5</v>
      </c>
      <c r="P185" s="294" t="s">
        <v>1028</v>
      </c>
      <c r="Q185" s="294">
        <v>4</v>
      </c>
      <c r="R185" s="294" t="s">
        <v>1028</v>
      </c>
      <c r="S185" s="294">
        <v>4</v>
      </c>
      <c r="T185" s="294">
        <v>2</v>
      </c>
      <c r="U185" s="294">
        <v>3</v>
      </c>
      <c r="V185" s="294">
        <v>5</v>
      </c>
      <c r="W185" s="294">
        <v>4</v>
      </c>
      <c r="X185" s="294">
        <v>1</v>
      </c>
      <c r="Y185" s="294">
        <v>3</v>
      </c>
      <c r="Z185" s="294">
        <v>1</v>
      </c>
      <c r="AA185" s="294">
        <v>4</v>
      </c>
      <c r="AB185" s="294">
        <v>2</v>
      </c>
      <c r="AC185" s="294" t="s">
        <v>1028</v>
      </c>
      <c r="AD185" s="294">
        <v>2</v>
      </c>
      <c r="AE185" s="294">
        <v>2</v>
      </c>
      <c r="AF185" s="294">
        <v>2</v>
      </c>
      <c r="AG185" s="294">
        <v>2</v>
      </c>
      <c r="AH185" s="294">
        <v>2</v>
      </c>
      <c r="AI185" s="294">
        <v>2</v>
      </c>
      <c r="AJ185" s="294">
        <v>2</v>
      </c>
      <c r="AK185" s="294">
        <v>4</v>
      </c>
    </row>
    <row r="186" spans="1:37" x14ac:dyDescent="0.25">
      <c r="A186" s="323"/>
      <c r="B186" s="316"/>
      <c r="C186" s="173" t="s">
        <v>1156</v>
      </c>
      <c r="D186" s="316"/>
      <c r="E186" s="326"/>
      <c r="F186" s="298"/>
      <c r="G186" s="298"/>
      <c r="H186" s="304"/>
      <c r="I186" s="307"/>
      <c r="J186" s="298"/>
      <c r="K186" s="301"/>
      <c r="L186" s="316"/>
      <c r="M186" s="319"/>
      <c r="N186" s="295"/>
      <c r="O186" s="295"/>
      <c r="P186" s="295"/>
      <c r="Q186" s="295"/>
      <c r="R186" s="295"/>
      <c r="S186" s="295"/>
      <c r="T186" s="295"/>
      <c r="U186" s="295"/>
      <c r="V186" s="295"/>
      <c r="W186" s="295"/>
      <c r="X186" s="295"/>
      <c r="Y186" s="295"/>
      <c r="Z186" s="295"/>
      <c r="AA186" s="295"/>
      <c r="AB186" s="295"/>
      <c r="AC186" s="295"/>
      <c r="AD186" s="295"/>
      <c r="AE186" s="295"/>
      <c r="AF186" s="295"/>
      <c r="AG186" s="295"/>
      <c r="AH186" s="295"/>
      <c r="AI186" s="295"/>
      <c r="AJ186" s="295"/>
      <c r="AK186" s="295"/>
    </row>
    <row r="187" spans="1:37" x14ac:dyDescent="0.25">
      <c r="A187" s="324"/>
      <c r="B187" s="317"/>
      <c r="C187" s="174" t="s">
        <v>1157</v>
      </c>
      <c r="D187" s="317"/>
      <c r="E187" s="327"/>
      <c r="F187" s="299"/>
      <c r="G187" s="299"/>
      <c r="H187" s="305"/>
      <c r="I187" s="308"/>
      <c r="J187" s="299"/>
      <c r="K187" s="302"/>
      <c r="L187" s="317"/>
      <c r="M187" s="320"/>
      <c r="N187" s="296"/>
      <c r="O187" s="296"/>
      <c r="P187" s="296"/>
      <c r="Q187" s="296"/>
      <c r="R187" s="296"/>
      <c r="S187" s="296"/>
      <c r="T187" s="296"/>
      <c r="U187" s="296"/>
      <c r="V187" s="296"/>
      <c r="W187" s="296"/>
      <c r="X187" s="296"/>
      <c r="Y187" s="296"/>
      <c r="Z187" s="296"/>
      <c r="AA187" s="296"/>
      <c r="AB187" s="296"/>
      <c r="AC187" s="296"/>
      <c r="AD187" s="296"/>
      <c r="AE187" s="296"/>
      <c r="AF187" s="296"/>
      <c r="AG187" s="296"/>
      <c r="AH187" s="296"/>
      <c r="AI187" s="296"/>
      <c r="AJ187" s="296"/>
      <c r="AK187" s="296"/>
    </row>
    <row r="188" spans="1:37" x14ac:dyDescent="0.25">
      <c r="A188" s="322">
        <v>104</v>
      </c>
      <c r="B188" s="315" t="s">
        <v>83</v>
      </c>
      <c r="C188" s="172" t="s">
        <v>1158</v>
      </c>
      <c r="D188" s="315" t="s">
        <v>288</v>
      </c>
      <c r="E188" s="325">
        <v>65</v>
      </c>
      <c r="F188" s="297">
        <v>17148</v>
      </c>
      <c r="G188" s="297">
        <v>17148</v>
      </c>
      <c r="H188" s="303">
        <v>0</v>
      </c>
      <c r="I188" s="306">
        <v>0</v>
      </c>
      <c r="J188" s="297">
        <v>17148</v>
      </c>
      <c r="K188" s="300">
        <v>1114620</v>
      </c>
      <c r="L188" s="315" t="s">
        <v>1027</v>
      </c>
      <c r="M188" s="318" t="s">
        <v>1138</v>
      </c>
      <c r="N188" s="294" t="s">
        <v>1028</v>
      </c>
      <c r="O188" s="294">
        <v>5</v>
      </c>
      <c r="P188" s="294" t="s">
        <v>1028</v>
      </c>
      <c r="Q188" s="294">
        <v>3</v>
      </c>
      <c r="R188" s="294">
        <v>3</v>
      </c>
      <c r="S188" s="294">
        <v>2</v>
      </c>
      <c r="T188" s="294">
        <v>1</v>
      </c>
      <c r="U188" s="294">
        <v>6</v>
      </c>
      <c r="V188" s="294">
        <v>4</v>
      </c>
      <c r="W188" s="294">
        <v>2</v>
      </c>
      <c r="X188" s="294">
        <v>1</v>
      </c>
      <c r="Y188" s="294">
        <v>3</v>
      </c>
      <c r="Z188" s="294">
        <v>3</v>
      </c>
      <c r="AA188" s="294">
        <v>7</v>
      </c>
      <c r="AB188" s="294">
        <v>2</v>
      </c>
      <c r="AC188" s="294">
        <v>1</v>
      </c>
      <c r="AD188" s="294">
        <v>3</v>
      </c>
      <c r="AE188" s="294">
        <v>2</v>
      </c>
      <c r="AF188" s="294">
        <v>2</v>
      </c>
      <c r="AG188" s="294">
        <v>2</v>
      </c>
      <c r="AH188" s="294">
        <v>2</v>
      </c>
      <c r="AI188" s="294">
        <v>2</v>
      </c>
      <c r="AJ188" s="294">
        <v>2</v>
      </c>
      <c r="AK188" s="294">
        <v>7</v>
      </c>
    </row>
    <row r="189" spans="1:37" x14ac:dyDescent="0.25">
      <c r="A189" s="323"/>
      <c r="B189" s="316"/>
      <c r="C189" s="173" t="s">
        <v>1156</v>
      </c>
      <c r="D189" s="316"/>
      <c r="E189" s="326"/>
      <c r="F189" s="298"/>
      <c r="G189" s="298"/>
      <c r="H189" s="304"/>
      <c r="I189" s="307"/>
      <c r="J189" s="298"/>
      <c r="K189" s="301"/>
      <c r="L189" s="316"/>
      <c r="M189" s="319"/>
      <c r="N189" s="295"/>
      <c r="O189" s="295"/>
      <c r="P189" s="295"/>
      <c r="Q189" s="295"/>
      <c r="R189" s="295"/>
      <c r="S189" s="295"/>
      <c r="T189" s="295"/>
      <c r="U189" s="295"/>
      <c r="V189" s="295"/>
      <c r="W189" s="295"/>
      <c r="X189" s="295"/>
      <c r="Y189" s="295"/>
      <c r="Z189" s="295"/>
      <c r="AA189" s="295"/>
      <c r="AB189" s="295"/>
      <c r="AC189" s="295"/>
      <c r="AD189" s="295"/>
      <c r="AE189" s="295"/>
      <c r="AF189" s="295"/>
      <c r="AG189" s="295"/>
      <c r="AH189" s="295"/>
      <c r="AI189" s="295"/>
      <c r="AJ189" s="295"/>
      <c r="AK189" s="295"/>
    </row>
    <row r="190" spans="1:37" x14ac:dyDescent="0.25">
      <c r="A190" s="324"/>
      <c r="B190" s="317"/>
      <c r="C190" s="174" t="s">
        <v>1159</v>
      </c>
      <c r="D190" s="317"/>
      <c r="E190" s="327"/>
      <c r="F190" s="299"/>
      <c r="G190" s="299"/>
      <c r="H190" s="305"/>
      <c r="I190" s="308"/>
      <c r="J190" s="299"/>
      <c r="K190" s="302"/>
      <c r="L190" s="317"/>
      <c r="M190" s="320"/>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row>
    <row r="191" spans="1:37" x14ac:dyDescent="0.25">
      <c r="A191" s="322">
        <v>105</v>
      </c>
      <c r="B191" s="315" t="s">
        <v>84</v>
      </c>
      <c r="C191" s="172" t="s">
        <v>1155</v>
      </c>
      <c r="D191" s="315" t="s">
        <v>288</v>
      </c>
      <c r="E191" s="325">
        <v>25</v>
      </c>
      <c r="F191" s="297">
        <v>28825</v>
      </c>
      <c r="G191" s="297">
        <v>26300</v>
      </c>
      <c r="H191" s="303">
        <v>0</v>
      </c>
      <c r="I191" s="306">
        <v>8.7597999999999995E-2</v>
      </c>
      <c r="J191" s="297">
        <v>26300</v>
      </c>
      <c r="K191" s="300">
        <v>657500</v>
      </c>
      <c r="L191" s="315" t="s">
        <v>1027</v>
      </c>
      <c r="M191" s="318">
        <v>15</v>
      </c>
      <c r="N191" s="294">
        <v>10</v>
      </c>
      <c r="O191" s="294" t="s">
        <v>1028</v>
      </c>
      <c r="P191" s="294" t="s">
        <v>1028</v>
      </c>
      <c r="Q191" s="294" t="s">
        <v>1028</v>
      </c>
      <c r="R191" s="294" t="s">
        <v>1028</v>
      </c>
      <c r="S191" s="294" t="s">
        <v>1028</v>
      </c>
      <c r="T191" s="294" t="s">
        <v>1028</v>
      </c>
      <c r="U191" s="294" t="s">
        <v>1028</v>
      </c>
      <c r="V191" s="294" t="s">
        <v>1028</v>
      </c>
      <c r="W191" s="294" t="s">
        <v>1028</v>
      </c>
      <c r="X191" s="294" t="s">
        <v>1028</v>
      </c>
      <c r="Y191" s="294" t="s">
        <v>1028</v>
      </c>
      <c r="Z191" s="294" t="s">
        <v>1028</v>
      </c>
      <c r="AA191" s="294" t="s">
        <v>1028</v>
      </c>
      <c r="AB191" s="294" t="s">
        <v>1028</v>
      </c>
      <c r="AC191" s="294" t="s">
        <v>1028</v>
      </c>
      <c r="AD191" s="294" t="s">
        <v>1028</v>
      </c>
      <c r="AE191" s="294" t="s">
        <v>1028</v>
      </c>
      <c r="AF191" s="294" t="s">
        <v>1028</v>
      </c>
      <c r="AG191" s="294" t="s">
        <v>1028</v>
      </c>
      <c r="AH191" s="294" t="s">
        <v>1028</v>
      </c>
      <c r="AI191" s="294" t="s">
        <v>1028</v>
      </c>
      <c r="AJ191" s="294" t="s">
        <v>1028</v>
      </c>
      <c r="AK191" s="294" t="s">
        <v>1028</v>
      </c>
    </row>
    <row r="192" spans="1:37" x14ac:dyDescent="0.25">
      <c r="A192" s="323"/>
      <c r="B192" s="316"/>
      <c r="C192" s="173" t="s">
        <v>1160</v>
      </c>
      <c r="D192" s="316"/>
      <c r="E192" s="326"/>
      <c r="F192" s="298"/>
      <c r="G192" s="298"/>
      <c r="H192" s="304"/>
      <c r="I192" s="307"/>
      <c r="J192" s="298"/>
      <c r="K192" s="301"/>
      <c r="L192" s="316"/>
      <c r="M192" s="319"/>
      <c r="N192" s="295"/>
      <c r="O192" s="295"/>
      <c r="P192" s="295"/>
      <c r="Q192" s="295"/>
      <c r="R192" s="295"/>
      <c r="S192" s="295"/>
      <c r="T192" s="295"/>
      <c r="U192" s="295"/>
      <c r="V192" s="295"/>
      <c r="W192" s="295"/>
      <c r="X192" s="295"/>
      <c r="Y192" s="295"/>
      <c r="Z192" s="295"/>
      <c r="AA192" s="295"/>
      <c r="AB192" s="295"/>
      <c r="AC192" s="295"/>
      <c r="AD192" s="295"/>
      <c r="AE192" s="295"/>
      <c r="AF192" s="295"/>
      <c r="AG192" s="295"/>
      <c r="AH192" s="295"/>
      <c r="AI192" s="295"/>
      <c r="AJ192" s="295"/>
      <c r="AK192" s="295"/>
    </row>
    <row r="193" spans="1:37" x14ac:dyDescent="0.25">
      <c r="A193" s="324"/>
      <c r="B193" s="317"/>
      <c r="C193" s="174" t="s">
        <v>1157</v>
      </c>
      <c r="D193" s="317"/>
      <c r="E193" s="327"/>
      <c r="F193" s="299"/>
      <c r="G193" s="299"/>
      <c r="H193" s="305"/>
      <c r="I193" s="308"/>
      <c r="J193" s="299"/>
      <c r="K193" s="302"/>
      <c r="L193" s="317"/>
      <c r="M193" s="320"/>
      <c r="N193" s="296"/>
      <c r="O193" s="296"/>
      <c r="P193" s="296"/>
      <c r="Q193" s="296"/>
      <c r="R193" s="296"/>
      <c r="S193" s="296"/>
      <c r="T193" s="296"/>
      <c r="U193" s="296"/>
      <c r="V193" s="296"/>
      <c r="W193" s="296"/>
      <c r="X193" s="296"/>
      <c r="Y193" s="296"/>
      <c r="Z193" s="296"/>
      <c r="AA193" s="296"/>
      <c r="AB193" s="296"/>
      <c r="AC193" s="296"/>
      <c r="AD193" s="296"/>
      <c r="AE193" s="296"/>
      <c r="AF193" s="296"/>
      <c r="AG193" s="296"/>
      <c r="AH193" s="296"/>
      <c r="AI193" s="296"/>
      <c r="AJ193" s="296"/>
      <c r="AK193" s="296"/>
    </row>
    <row r="194" spans="1:37" x14ac:dyDescent="0.25">
      <c r="A194" s="346">
        <v>106</v>
      </c>
      <c r="B194" s="340" t="s">
        <v>85</v>
      </c>
      <c r="C194" s="183" t="s">
        <v>1158</v>
      </c>
      <c r="D194" s="340" t="s">
        <v>288</v>
      </c>
      <c r="E194" s="349">
        <v>25</v>
      </c>
      <c r="F194" s="352">
        <v>28825</v>
      </c>
      <c r="G194" s="352">
        <v>26300</v>
      </c>
      <c r="H194" s="331">
        <v>1</v>
      </c>
      <c r="I194" s="306">
        <v>1</v>
      </c>
      <c r="J194" s="334" t="s">
        <v>1061</v>
      </c>
      <c r="K194" s="337" t="s">
        <v>1062</v>
      </c>
      <c r="L194" s="340" t="s">
        <v>987</v>
      </c>
      <c r="M194" s="343">
        <v>15</v>
      </c>
      <c r="N194" s="328">
        <v>10</v>
      </c>
      <c r="O194" s="328" t="s">
        <v>1028</v>
      </c>
      <c r="P194" s="328" t="s">
        <v>1028</v>
      </c>
      <c r="Q194" s="328" t="s">
        <v>1028</v>
      </c>
      <c r="R194" s="328" t="s">
        <v>1028</v>
      </c>
      <c r="S194" s="328" t="s">
        <v>1028</v>
      </c>
      <c r="T194" s="328" t="s">
        <v>1028</v>
      </c>
      <c r="U194" s="328" t="s">
        <v>1028</v>
      </c>
      <c r="V194" s="328" t="s">
        <v>1028</v>
      </c>
      <c r="W194" s="328" t="s">
        <v>1028</v>
      </c>
      <c r="X194" s="328" t="s">
        <v>1028</v>
      </c>
      <c r="Y194" s="328" t="s">
        <v>1028</v>
      </c>
      <c r="Z194" s="328" t="s">
        <v>1028</v>
      </c>
      <c r="AA194" s="328" t="s">
        <v>1028</v>
      </c>
      <c r="AB194" s="328" t="s">
        <v>1028</v>
      </c>
      <c r="AC194" s="328" t="s">
        <v>1028</v>
      </c>
      <c r="AD194" s="328" t="s">
        <v>1028</v>
      </c>
      <c r="AE194" s="328" t="s">
        <v>1028</v>
      </c>
      <c r="AF194" s="328" t="s">
        <v>1028</v>
      </c>
      <c r="AG194" s="328" t="s">
        <v>1028</v>
      </c>
      <c r="AH194" s="328" t="s">
        <v>1028</v>
      </c>
      <c r="AI194" s="328" t="s">
        <v>1028</v>
      </c>
      <c r="AJ194" s="328" t="s">
        <v>1028</v>
      </c>
      <c r="AK194" s="328" t="s">
        <v>1028</v>
      </c>
    </row>
    <row r="195" spans="1:37" x14ac:dyDescent="0.25">
      <c r="A195" s="347"/>
      <c r="B195" s="341"/>
      <c r="C195" s="184" t="s">
        <v>1160</v>
      </c>
      <c r="D195" s="341"/>
      <c r="E195" s="350"/>
      <c r="F195" s="353"/>
      <c r="G195" s="353"/>
      <c r="H195" s="332"/>
      <c r="I195" s="307"/>
      <c r="J195" s="335"/>
      <c r="K195" s="338"/>
      <c r="L195" s="341"/>
      <c r="M195" s="344"/>
      <c r="N195" s="329"/>
      <c r="O195" s="329"/>
      <c r="P195" s="329"/>
      <c r="Q195" s="329"/>
      <c r="R195" s="329"/>
      <c r="S195" s="329"/>
      <c r="T195" s="329"/>
      <c r="U195" s="329"/>
      <c r="V195" s="329"/>
      <c r="W195" s="329"/>
      <c r="X195" s="329"/>
      <c r="Y195" s="329"/>
      <c r="Z195" s="329"/>
      <c r="AA195" s="329"/>
      <c r="AB195" s="329"/>
      <c r="AC195" s="329"/>
      <c r="AD195" s="329"/>
      <c r="AE195" s="329"/>
      <c r="AF195" s="329"/>
      <c r="AG195" s="329"/>
      <c r="AH195" s="329"/>
      <c r="AI195" s="329"/>
      <c r="AJ195" s="329"/>
      <c r="AK195" s="329"/>
    </row>
    <row r="196" spans="1:37" x14ac:dyDescent="0.25">
      <c r="A196" s="348"/>
      <c r="B196" s="342"/>
      <c r="C196" s="185" t="s">
        <v>1159</v>
      </c>
      <c r="D196" s="342"/>
      <c r="E196" s="351"/>
      <c r="F196" s="354"/>
      <c r="G196" s="354"/>
      <c r="H196" s="333"/>
      <c r="I196" s="308"/>
      <c r="J196" s="336"/>
      <c r="K196" s="339"/>
      <c r="L196" s="342"/>
      <c r="M196" s="345"/>
      <c r="N196" s="330"/>
      <c r="O196" s="330"/>
      <c r="P196" s="330"/>
      <c r="Q196" s="330"/>
      <c r="R196" s="330"/>
      <c r="S196" s="330"/>
      <c r="T196" s="330"/>
      <c r="U196" s="330"/>
      <c r="V196" s="330"/>
      <c r="W196" s="330"/>
      <c r="X196" s="330"/>
      <c r="Y196" s="330"/>
      <c r="Z196" s="330"/>
      <c r="AA196" s="330"/>
      <c r="AB196" s="330"/>
      <c r="AC196" s="330"/>
      <c r="AD196" s="330"/>
      <c r="AE196" s="330"/>
      <c r="AF196" s="330"/>
      <c r="AG196" s="330"/>
      <c r="AH196" s="330"/>
      <c r="AI196" s="330"/>
      <c r="AJ196" s="330"/>
      <c r="AK196" s="330"/>
    </row>
    <row r="197" spans="1:37" x14ac:dyDescent="0.25">
      <c r="A197" s="322">
        <v>108</v>
      </c>
      <c r="B197" s="315" t="s">
        <v>131</v>
      </c>
      <c r="C197" s="180" t="s">
        <v>1156</v>
      </c>
      <c r="D197" s="315" t="s">
        <v>288</v>
      </c>
      <c r="E197" s="325">
        <v>20</v>
      </c>
      <c r="F197" s="297">
        <v>84160</v>
      </c>
      <c r="G197" s="297">
        <v>36820</v>
      </c>
      <c r="H197" s="303">
        <v>0</v>
      </c>
      <c r="I197" s="306">
        <v>0.5625</v>
      </c>
      <c r="J197" s="297">
        <v>36820</v>
      </c>
      <c r="K197" s="300">
        <v>736400</v>
      </c>
      <c r="L197" s="315" t="s">
        <v>1027</v>
      </c>
      <c r="M197" s="318">
        <v>15</v>
      </c>
      <c r="N197" s="294">
        <v>5</v>
      </c>
      <c r="O197" s="294" t="s">
        <v>1028</v>
      </c>
      <c r="P197" s="294" t="s">
        <v>1028</v>
      </c>
      <c r="Q197" s="294" t="s">
        <v>1028</v>
      </c>
      <c r="R197" s="294" t="s">
        <v>1028</v>
      </c>
      <c r="S197" s="294" t="s">
        <v>1028</v>
      </c>
      <c r="T197" s="294" t="s">
        <v>1028</v>
      </c>
      <c r="U197" s="294" t="s">
        <v>1028</v>
      </c>
      <c r="V197" s="294" t="s">
        <v>1028</v>
      </c>
      <c r="W197" s="294" t="s">
        <v>1028</v>
      </c>
      <c r="X197" s="294" t="s">
        <v>1028</v>
      </c>
      <c r="Y197" s="294" t="s">
        <v>1028</v>
      </c>
      <c r="Z197" s="294" t="s">
        <v>1028</v>
      </c>
      <c r="AA197" s="294" t="s">
        <v>1028</v>
      </c>
      <c r="AB197" s="294" t="s">
        <v>1028</v>
      </c>
      <c r="AC197" s="294" t="s">
        <v>1028</v>
      </c>
      <c r="AD197" s="294" t="s">
        <v>1028</v>
      </c>
      <c r="AE197" s="294" t="s">
        <v>1028</v>
      </c>
      <c r="AF197" s="294" t="s">
        <v>1028</v>
      </c>
      <c r="AG197" s="294" t="s">
        <v>1028</v>
      </c>
      <c r="AH197" s="294" t="s">
        <v>1028</v>
      </c>
      <c r="AI197" s="294" t="s">
        <v>1028</v>
      </c>
      <c r="AJ197" s="294" t="s">
        <v>1028</v>
      </c>
      <c r="AK197" s="294" t="s">
        <v>1028</v>
      </c>
    </row>
    <row r="198" spans="1:37" x14ac:dyDescent="0.25">
      <c r="A198" s="324"/>
      <c r="B198" s="317"/>
      <c r="C198" s="182" t="s">
        <v>1161</v>
      </c>
      <c r="D198" s="317"/>
      <c r="E198" s="327"/>
      <c r="F198" s="299"/>
      <c r="G198" s="299"/>
      <c r="H198" s="305"/>
      <c r="I198" s="308"/>
      <c r="J198" s="299"/>
      <c r="K198" s="302"/>
      <c r="L198" s="317"/>
      <c r="M198" s="320"/>
      <c r="N198" s="296"/>
      <c r="O198" s="296"/>
      <c r="P198" s="296"/>
      <c r="Q198" s="296"/>
      <c r="R198" s="296"/>
      <c r="S198" s="296"/>
      <c r="T198" s="296"/>
      <c r="U198" s="296"/>
      <c r="V198" s="296"/>
      <c r="W198" s="296"/>
      <c r="X198" s="296"/>
      <c r="Y198" s="296"/>
      <c r="Z198" s="296"/>
      <c r="AA198" s="296"/>
      <c r="AB198" s="296"/>
      <c r="AC198" s="296"/>
      <c r="AD198" s="296"/>
      <c r="AE198" s="296"/>
      <c r="AF198" s="296"/>
      <c r="AG198" s="296"/>
      <c r="AH198" s="296"/>
      <c r="AI198" s="296"/>
      <c r="AJ198" s="296"/>
      <c r="AK198" s="296"/>
    </row>
    <row r="199" spans="1:37" x14ac:dyDescent="0.25">
      <c r="A199" s="322">
        <v>109</v>
      </c>
      <c r="B199" s="315" t="s">
        <v>132</v>
      </c>
      <c r="C199" s="172" t="s">
        <v>1160</v>
      </c>
      <c r="D199" s="315" t="s">
        <v>288</v>
      </c>
      <c r="E199" s="325">
        <v>2</v>
      </c>
      <c r="F199" s="297">
        <v>93838</v>
      </c>
      <c r="G199" s="297">
        <v>47340</v>
      </c>
      <c r="H199" s="303">
        <v>0</v>
      </c>
      <c r="I199" s="306">
        <v>0.49551400000000001</v>
      </c>
      <c r="J199" s="297">
        <v>47340</v>
      </c>
      <c r="K199" s="300">
        <v>94680</v>
      </c>
      <c r="L199" s="315" t="s">
        <v>1027</v>
      </c>
      <c r="M199" s="318" t="s">
        <v>1138</v>
      </c>
      <c r="N199" s="294" t="s">
        <v>1028</v>
      </c>
      <c r="O199" s="294" t="s">
        <v>1028</v>
      </c>
      <c r="P199" s="294" t="s">
        <v>1028</v>
      </c>
      <c r="Q199" s="294" t="s">
        <v>1028</v>
      </c>
      <c r="R199" s="294" t="s">
        <v>1028</v>
      </c>
      <c r="S199" s="294" t="s">
        <v>1028</v>
      </c>
      <c r="T199" s="294" t="s">
        <v>1028</v>
      </c>
      <c r="U199" s="294" t="s">
        <v>1028</v>
      </c>
      <c r="V199" s="294" t="s">
        <v>1028</v>
      </c>
      <c r="W199" s="294" t="s">
        <v>1028</v>
      </c>
      <c r="X199" s="294" t="s">
        <v>1028</v>
      </c>
      <c r="Y199" s="294">
        <v>2</v>
      </c>
      <c r="Z199" s="294" t="s">
        <v>1028</v>
      </c>
      <c r="AA199" s="294" t="s">
        <v>1028</v>
      </c>
      <c r="AB199" s="294" t="s">
        <v>1028</v>
      </c>
      <c r="AC199" s="294" t="s">
        <v>1028</v>
      </c>
      <c r="AD199" s="294" t="s">
        <v>1028</v>
      </c>
      <c r="AE199" s="294" t="s">
        <v>1028</v>
      </c>
      <c r="AF199" s="294" t="s">
        <v>1028</v>
      </c>
      <c r="AG199" s="294" t="s">
        <v>1028</v>
      </c>
      <c r="AH199" s="294" t="s">
        <v>1028</v>
      </c>
      <c r="AI199" s="294" t="s">
        <v>1028</v>
      </c>
      <c r="AJ199" s="294" t="s">
        <v>1028</v>
      </c>
      <c r="AK199" s="294" t="s">
        <v>1028</v>
      </c>
    </row>
    <row r="200" spans="1:37" x14ac:dyDescent="0.25">
      <c r="A200" s="324"/>
      <c r="B200" s="317"/>
      <c r="C200" s="174" t="s">
        <v>1161</v>
      </c>
      <c r="D200" s="317"/>
      <c r="E200" s="327"/>
      <c r="F200" s="299"/>
      <c r="G200" s="299"/>
      <c r="H200" s="305"/>
      <c r="I200" s="308"/>
      <c r="J200" s="299"/>
      <c r="K200" s="302"/>
      <c r="L200" s="317"/>
      <c r="M200" s="320"/>
      <c r="N200" s="296"/>
      <c r="O200" s="296"/>
      <c r="P200" s="296"/>
      <c r="Q200" s="296"/>
      <c r="R200" s="296"/>
      <c r="S200" s="296"/>
      <c r="T200" s="296"/>
      <c r="U200" s="296"/>
      <c r="V200" s="296"/>
      <c r="W200" s="296"/>
      <c r="X200" s="296"/>
      <c r="Y200" s="296"/>
      <c r="Z200" s="296"/>
      <c r="AA200" s="296"/>
      <c r="AB200" s="296"/>
      <c r="AC200" s="296"/>
      <c r="AD200" s="296"/>
      <c r="AE200" s="296"/>
      <c r="AF200" s="296"/>
      <c r="AG200" s="296"/>
      <c r="AH200" s="296"/>
      <c r="AI200" s="296"/>
      <c r="AJ200" s="296"/>
      <c r="AK200" s="296"/>
    </row>
    <row r="201" spans="1:37" x14ac:dyDescent="0.25">
      <c r="A201" s="322">
        <v>110</v>
      </c>
      <c r="B201" s="315" t="s">
        <v>86</v>
      </c>
      <c r="C201" s="172" t="s">
        <v>1162</v>
      </c>
      <c r="D201" s="315" t="s">
        <v>318</v>
      </c>
      <c r="E201" s="325">
        <v>96</v>
      </c>
      <c r="F201" s="297">
        <v>1525</v>
      </c>
      <c r="G201" s="297">
        <v>448</v>
      </c>
      <c r="H201" s="303">
        <v>0</v>
      </c>
      <c r="I201" s="306">
        <v>0.70623000000000002</v>
      </c>
      <c r="J201" s="297">
        <v>448</v>
      </c>
      <c r="K201" s="300">
        <v>43008</v>
      </c>
      <c r="L201" s="315" t="s">
        <v>1027</v>
      </c>
      <c r="M201" s="318">
        <v>20</v>
      </c>
      <c r="N201" s="294">
        <v>10</v>
      </c>
      <c r="O201" s="294">
        <v>3</v>
      </c>
      <c r="P201" s="294" t="s">
        <v>1028</v>
      </c>
      <c r="Q201" s="294">
        <v>3</v>
      </c>
      <c r="R201" s="294">
        <v>3</v>
      </c>
      <c r="S201" s="294">
        <v>3</v>
      </c>
      <c r="T201" s="294">
        <v>3</v>
      </c>
      <c r="U201" s="294">
        <v>3</v>
      </c>
      <c r="V201" s="294">
        <v>3</v>
      </c>
      <c r="W201" s="294">
        <v>3</v>
      </c>
      <c r="X201" s="294">
        <v>3</v>
      </c>
      <c r="Y201" s="294">
        <v>3</v>
      </c>
      <c r="Z201" s="294">
        <v>3</v>
      </c>
      <c r="AA201" s="294">
        <v>3</v>
      </c>
      <c r="AB201" s="294">
        <v>3</v>
      </c>
      <c r="AC201" s="294">
        <v>3</v>
      </c>
      <c r="AD201" s="294">
        <v>3</v>
      </c>
      <c r="AE201" s="294">
        <v>3</v>
      </c>
      <c r="AF201" s="294">
        <v>3</v>
      </c>
      <c r="AG201" s="294">
        <v>3</v>
      </c>
      <c r="AH201" s="294">
        <v>3</v>
      </c>
      <c r="AI201" s="294">
        <v>3</v>
      </c>
      <c r="AJ201" s="294">
        <v>3</v>
      </c>
      <c r="AK201" s="294">
        <v>3</v>
      </c>
    </row>
    <row r="202" spans="1:37" x14ac:dyDescent="0.25">
      <c r="A202" s="323"/>
      <c r="B202" s="316"/>
      <c r="C202" s="173" t="s">
        <v>1163</v>
      </c>
      <c r="D202" s="316"/>
      <c r="E202" s="326"/>
      <c r="F202" s="298"/>
      <c r="G202" s="298"/>
      <c r="H202" s="304"/>
      <c r="I202" s="307"/>
      <c r="J202" s="298"/>
      <c r="K202" s="301"/>
      <c r="L202" s="316"/>
      <c r="M202" s="319"/>
      <c r="N202" s="295"/>
      <c r="O202" s="295"/>
      <c r="P202" s="295"/>
      <c r="Q202" s="295"/>
      <c r="R202" s="295"/>
      <c r="S202" s="295"/>
      <c r="T202" s="295"/>
      <c r="U202" s="295"/>
      <c r="V202" s="295"/>
      <c r="W202" s="295"/>
      <c r="X202" s="295"/>
      <c r="Y202" s="295"/>
      <c r="Z202" s="295"/>
      <c r="AA202" s="295"/>
      <c r="AB202" s="295"/>
      <c r="AC202" s="295"/>
      <c r="AD202" s="295"/>
      <c r="AE202" s="295"/>
      <c r="AF202" s="295"/>
      <c r="AG202" s="295"/>
      <c r="AH202" s="295"/>
      <c r="AI202" s="295"/>
      <c r="AJ202" s="295"/>
      <c r="AK202" s="295"/>
    </row>
    <row r="203" spans="1:37" x14ac:dyDescent="0.25">
      <c r="A203" s="323"/>
      <c r="B203" s="316"/>
      <c r="C203" s="173" t="s">
        <v>1164</v>
      </c>
      <c r="D203" s="316"/>
      <c r="E203" s="326"/>
      <c r="F203" s="298"/>
      <c r="G203" s="298"/>
      <c r="H203" s="304"/>
      <c r="I203" s="307"/>
      <c r="J203" s="298"/>
      <c r="K203" s="301"/>
      <c r="L203" s="316"/>
      <c r="M203" s="319"/>
      <c r="N203" s="295"/>
      <c r="O203" s="295"/>
      <c r="P203" s="295"/>
      <c r="Q203" s="295"/>
      <c r="R203" s="295"/>
      <c r="S203" s="295"/>
      <c r="T203" s="295"/>
      <c r="U203" s="295"/>
      <c r="V203" s="295"/>
      <c r="W203" s="295"/>
      <c r="X203" s="295"/>
      <c r="Y203" s="295"/>
      <c r="Z203" s="295"/>
      <c r="AA203" s="295"/>
      <c r="AB203" s="295"/>
      <c r="AC203" s="295"/>
      <c r="AD203" s="295"/>
      <c r="AE203" s="295"/>
      <c r="AF203" s="295"/>
      <c r="AG203" s="295"/>
      <c r="AH203" s="295"/>
      <c r="AI203" s="295"/>
      <c r="AJ203" s="295"/>
      <c r="AK203" s="295"/>
    </row>
    <row r="204" spans="1:37" x14ac:dyDescent="0.25">
      <c r="A204" s="324"/>
      <c r="B204" s="317"/>
      <c r="C204" s="174" t="s">
        <v>1165</v>
      </c>
      <c r="D204" s="317"/>
      <c r="E204" s="327"/>
      <c r="F204" s="299"/>
      <c r="G204" s="299"/>
      <c r="H204" s="305"/>
      <c r="I204" s="308"/>
      <c r="J204" s="299"/>
      <c r="K204" s="302"/>
      <c r="L204" s="317"/>
      <c r="M204" s="320"/>
      <c r="N204" s="296"/>
      <c r="O204" s="296"/>
      <c r="P204" s="296"/>
      <c r="Q204" s="296"/>
      <c r="R204" s="296"/>
      <c r="S204" s="296"/>
      <c r="T204" s="296"/>
      <c r="U204" s="296"/>
      <c r="V204" s="296"/>
      <c r="W204" s="296"/>
      <c r="X204" s="296"/>
      <c r="Y204" s="296"/>
      <c r="Z204" s="296"/>
      <c r="AA204" s="296"/>
      <c r="AB204" s="296"/>
      <c r="AC204" s="296"/>
      <c r="AD204" s="296"/>
      <c r="AE204" s="296"/>
      <c r="AF204" s="296"/>
      <c r="AG204" s="296"/>
      <c r="AH204" s="296"/>
      <c r="AI204" s="296"/>
      <c r="AJ204" s="296"/>
      <c r="AK204" s="296"/>
    </row>
    <row r="205" spans="1:37" x14ac:dyDescent="0.25">
      <c r="A205" s="322">
        <v>118</v>
      </c>
      <c r="B205" s="315" t="s">
        <v>87</v>
      </c>
      <c r="C205" s="172" t="s">
        <v>1162</v>
      </c>
      <c r="D205" s="315" t="s">
        <v>318</v>
      </c>
      <c r="E205" s="325">
        <v>96</v>
      </c>
      <c r="F205" s="297">
        <v>4366</v>
      </c>
      <c r="G205" s="297">
        <v>2336</v>
      </c>
      <c r="H205" s="303">
        <v>0</v>
      </c>
      <c r="I205" s="306">
        <v>0.46495599999999998</v>
      </c>
      <c r="J205" s="297">
        <v>2336</v>
      </c>
      <c r="K205" s="300">
        <v>224256</v>
      </c>
      <c r="L205" s="315" t="s">
        <v>1027</v>
      </c>
      <c r="M205" s="318">
        <v>20</v>
      </c>
      <c r="N205" s="294">
        <v>10</v>
      </c>
      <c r="O205" s="294">
        <v>3</v>
      </c>
      <c r="P205" s="294" t="s">
        <v>1028</v>
      </c>
      <c r="Q205" s="294">
        <v>3</v>
      </c>
      <c r="R205" s="294">
        <v>3</v>
      </c>
      <c r="S205" s="294">
        <v>3</v>
      </c>
      <c r="T205" s="294">
        <v>3</v>
      </c>
      <c r="U205" s="294">
        <v>3</v>
      </c>
      <c r="V205" s="294">
        <v>3</v>
      </c>
      <c r="W205" s="294">
        <v>3</v>
      </c>
      <c r="X205" s="294">
        <v>3</v>
      </c>
      <c r="Y205" s="294">
        <v>3</v>
      </c>
      <c r="Z205" s="294">
        <v>3</v>
      </c>
      <c r="AA205" s="294">
        <v>3</v>
      </c>
      <c r="AB205" s="294">
        <v>3</v>
      </c>
      <c r="AC205" s="294">
        <v>3</v>
      </c>
      <c r="AD205" s="294">
        <v>3</v>
      </c>
      <c r="AE205" s="294">
        <v>3</v>
      </c>
      <c r="AF205" s="294">
        <v>3</v>
      </c>
      <c r="AG205" s="294">
        <v>3</v>
      </c>
      <c r="AH205" s="294">
        <v>3</v>
      </c>
      <c r="AI205" s="294">
        <v>3</v>
      </c>
      <c r="AJ205" s="294">
        <v>3</v>
      </c>
      <c r="AK205" s="294">
        <v>3</v>
      </c>
    </row>
    <row r="206" spans="1:37" x14ac:dyDescent="0.25">
      <c r="A206" s="323"/>
      <c r="B206" s="316"/>
      <c r="C206" s="173" t="s">
        <v>1163</v>
      </c>
      <c r="D206" s="316"/>
      <c r="E206" s="326"/>
      <c r="F206" s="298"/>
      <c r="G206" s="298"/>
      <c r="H206" s="304"/>
      <c r="I206" s="307"/>
      <c r="J206" s="298"/>
      <c r="K206" s="301"/>
      <c r="L206" s="316"/>
      <c r="M206" s="319"/>
      <c r="N206" s="295"/>
      <c r="O206" s="295"/>
      <c r="P206" s="295"/>
      <c r="Q206" s="295"/>
      <c r="R206" s="295"/>
      <c r="S206" s="295"/>
      <c r="T206" s="295"/>
      <c r="U206" s="295"/>
      <c r="V206" s="295"/>
      <c r="W206" s="295"/>
      <c r="X206" s="295"/>
      <c r="Y206" s="295"/>
      <c r="Z206" s="295"/>
      <c r="AA206" s="295"/>
      <c r="AB206" s="295"/>
      <c r="AC206" s="295"/>
      <c r="AD206" s="295"/>
      <c r="AE206" s="295"/>
      <c r="AF206" s="295"/>
      <c r="AG206" s="295"/>
      <c r="AH206" s="295"/>
      <c r="AI206" s="295"/>
      <c r="AJ206" s="295"/>
      <c r="AK206" s="295"/>
    </row>
    <row r="207" spans="1:37" x14ac:dyDescent="0.25">
      <c r="A207" s="323"/>
      <c r="B207" s="316"/>
      <c r="C207" s="173" t="s">
        <v>1166</v>
      </c>
      <c r="D207" s="316"/>
      <c r="E207" s="326"/>
      <c r="F207" s="298"/>
      <c r="G207" s="298"/>
      <c r="H207" s="304"/>
      <c r="I207" s="307"/>
      <c r="J207" s="298"/>
      <c r="K207" s="301"/>
      <c r="L207" s="316"/>
      <c r="M207" s="319"/>
      <c r="N207" s="295"/>
      <c r="O207" s="295"/>
      <c r="P207" s="295"/>
      <c r="Q207" s="295"/>
      <c r="R207" s="295"/>
      <c r="S207" s="295"/>
      <c r="T207" s="295"/>
      <c r="U207" s="295"/>
      <c r="V207" s="295"/>
      <c r="W207" s="295"/>
      <c r="X207" s="295"/>
      <c r="Y207" s="295"/>
      <c r="Z207" s="295"/>
      <c r="AA207" s="295"/>
      <c r="AB207" s="295"/>
      <c r="AC207" s="295"/>
      <c r="AD207" s="295"/>
      <c r="AE207" s="295"/>
      <c r="AF207" s="295"/>
      <c r="AG207" s="295"/>
      <c r="AH207" s="295"/>
      <c r="AI207" s="295"/>
      <c r="AJ207" s="295"/>
      <c r="AK207" s="295"/>
    </row>
    <row r="208" spans="1:37" x14ac:dyDescent="0.25">
      <c r="A208" s="324"/>
      <c r="B208" s="317"/>
      <c r="C208" s="174" t="s">
        <v>1167</v>
      </c>
      <c r="D208" s="317"/>
      <c r="E208" s="327"/>
      <c r="F208" s="299"/>
      <c r="G208" s="299"/>
      <c r="H208" s="305"/>
      <c r="I208" s="308"/>
      <c r="J208" s="299"/>
      <c r="K208" s="302"/>
      <c r="L208" s="317"/>
      <c r="M208" s="320"/>
      <c r="N208" s="296"/>
      <c r="O208" s="296"/>
      <c r="P208" s="296"/>
      <c r="Q208" s="296"/>
      <c r="R208" s="296"/>
      <c r="S208" s="296"/>
      <c r="T208" s="296"/>
      <c r="U208" s="296"/>
      <c r="V208" s="296"/>
      <c r="W208" s="296"/>
      <c r="X208" s="296"/>
      <c r="Y208" s="296"/>
      <c r="Z208" s="296"/>
      <c r="AA208" s="296"/>
      <c r="AB208" s="296"/>
      <c r="AC208" s="296"/>
      <c r="AD208" s="296"/>
      <c r="AE208" s="296"/>
      <c r="AF208" s="296"/>
      <c r="AG208" s="296"/>
      <c r="AH208" s="296"/>
      <c r="AI208" s="296"/>
      <c r="AJ208" s="296"/>
      <c r="AK208" s="296"/>
    </row>
    <row r="209" spans="1:37" x14ac:dyDescent="0.25">
      <c r="A209" s="322">
        <v>119</v>
      </c>
      <c r="B209" s="315" t="s">
        <v>133</v>
      </c>
      <c r="C209" s="172" t="s">
        <v>1162</v>
      </c>
      <c r="D209" s="315" t="s">
        <v>318</v>
      </c>
      <c r="E209" s="325">
        <v>96</v>
      </c>
      <c r="F209" s="297">
        <v>4503</v>
      </c>
      <c r="G209" s="297">
        <v>2685</v>
      </c>
      <c r="H209" s="303">
        <v>0</v>
      </c>
      <c r="I209" s="306">
        <v>0.40373100000000001</v>
      </c>
      <c r="J209" s="297">
        <v>2685</v>
      </c>
      <c r="K209" s="300">
        <v>257760</v>
      </c>
      <c r="L209" s="315" t="s">
        <v>1027</v>
      </c>
      <c r="M209" s="318">
        <v>20</v>
      </c>
      <c r="N209" s="294">
        <v>10</v>
      </c>
      <c r="O209" s="294">
        <v>3</v>
      </c>
      <c r="P209" s="294" t="s">
        <v>1028</v>
      </c>
      <c r="Q209" s="294">
        <v>3</v>
      </c>
      <c r="R209" s="294">
        <v>3</v>
      </c>
      <c r="S209" s="294">
        <v>3</v>
      </c>
      <c r="T209" s="294">
        <v>3</v>
      </c>
      <c r="U209" s="294">
        <v>3</v>
      </c>
      <c r="V209" s="294">
        <v>3</v>
      </c>
      <c r="W209" s="294">
        <v>3</v>
      </c>
      <c r="X209" s="294">
        <v>3</v>
      </c>
      <c r="Y209" s="294">
        <v>3</v>
      </c>
      <c r="Z209" s="294">
        <v>3</v>
      </c>
      <c r="AA209" s="294">
        <v>3</v>
      </c>
      <c r="AB209" s="294">
        <v>3</v>
      </c>
      <c r="AC209" s="294">
        <v>3</v>
      </c>
      <c r="AD209" s="294">
        <v>3</v>
      </c>
      <c r="AE209" s="294">
        <v>3</v>
      </c>
      <c r="AF209" s="294">
        <v>3</v>
      </c>
      <c r="AG209" s="294">
        <v>3</v>
      </c>
      <c r="AH209" s="294">
        <v>3</v>
      </c>
      <c r="AI209" s="294">
        <v>3</v>
      </c>
      <c r="AJ209" s="294">
        <v>3</v>
      </c>
      <c r="AK209" s="294">
        <v>3</v>
      </c>
    </row>
    <row r="210" spans="1:37" x14ac:dyDescent="0.25">
      <c r="A210" s="323"/>
      <c r="B210" s="316"/>
      <c r="C210" s="173" t="s">
        <v>1168</v>
      </c>
      <c r="D210" s="316"/>
      <c r="E210" s="326"/>
      <c r="F210" s="298"/>
      <c r="G210" s="298"/>
      <c r="H210" s="304"/>
      <c r="I210" s="307"/>
      <c r="J210" s="298"/>
      <c r="K210" s="301"/>
      <c r="L210" s="316"/>
      <c r="M210" s="319"/>
      <c r="N210" s="295"/>
      <c r="O210" s="295"/>
      <c r="P210" s="295"/>
      <c r="Q210" s="295"/>
      <c r="R210" s="295"/>
      <c r="S210" s="295"/>
      <c r="T210" s="295"/>
      <c r="U210" s="295"/>
      <c r="V210" s="295"/>
      <c r="W210" s="295"/>
      <c r="X210" s="295"/>
      <c r="Y210" s="295"/>
      <c r="Z210" s="295"/>
      <c r="AA210" s="295"/>
      <c r="AB210" s="295"/>
      <c r="AC210" s="295"/>
      <c r="AD210" s="295"/>
      <c r="AE210" s="295"/>
      <c r="AF210" s="295"/>
      <c r="AG210" s="295"/>
      <c r="AH210" s="295"/>
      <c r="AI210" s="295"/>
      <c r="AJ210" s="295"/>
      <c r="AK210" s="295"/>
    </row>
    <row r="211" spans="1:37" x14ac:dyDescent="0.25">
      <c r="A211" s="323"/>
      <c r="B211" s="316"/>
      <c r="C211" s="173" t="s">
        <v>1166</v>
      </c>
      <c r="D211" s="316"/>
      <c r="E211" s="326"/>
      <c r="F211" s="298"/>
      <c r="G211" s="298"/>
      <c r="H211" s="304"/>
      <c r="I211" s="307"/>
      <c r="J211" s="298"/>
      <c r="K211" s="301"/>
      <c r="L211" s="316"/>
      <c r="M211" s="319"/>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row>
    <row r="212" spans="1:37" x14ac:dyDescent="0.25">
      <c r="A212" s="324"/>
      <c r="B212" s="317"/>
      <c r="C212" s="174" t="s">
        <v>1167</v>
      </c>
      <c r="D212" s="317"/>
      <c r="E212" s="327"/>
      <c r="F212" s="299"/>
      <c r="G212" s="299"/>
      <c r="H212" s="305"/>
      <c r="I212" s="308"/>
      <c r="J212" s="299"/>
      <c r="K212" s="302"/>
      <c r="L212" s="317"/>
      <c r="M212" s="320"/>
      <c r="N212" s="296"/>
      <c r="O212" s="296"/>
      <c r="P212" s="296"/>
      <c r="Q212" s="296"/>
      <c r="R212" s="296"/>
      <c r="S212" s="296"/>
      <c r="T212" s="296"/>
      <c r="U212" s="296"/>
      <c r="V212" s="296"/>
      <c r="W212" s="296"/>
      <c r="X212" s="296"/>
      <c r="Y212" s="296"/>
      <c r="Z212" s="296"/>
      <c r="AA212" s="296"/>
      <c r="AB212" s="296"/>
      <c r="AC212" s="296"/>
      <c r="AD212" s="296"/>
      <c r="AE212" s="296"/>
      <c r="AF212" s="296"/>
      <c r="AG212" s="296"/>
      <c r="AH212" s="296"/>
      <c r="AI212" s="296"/>
      <c r="AJ212" s="296"/>
      <c r="AK212" s="296"/>
    </row>
    <row r="213" spans="1:37" x14ac:dyDescent="0.25">
      <c r="A213" s="322">
        <v>120</v>
      </c>
      <c r="B213" s="315" t="s">
        <v>88</v>
      </c>
      <c r="C213" s="172" t="s">
        <v>1162</v>
      </c>
      <c r="D213" s="315" t="s">
        <v>318</v>
      </c>
      <c r="E213" s="325">
        <v>96</v>
      </c>
      <c r="F213" s="297">
        <v>4503</v>
      </c>
      <c r="G213" s="297">
        <v>2685</v>
      </c>
      <c r="H213" s="303">
        <v>0</v>
      </c>
      <c r="I213" s="306">
        <v>0.40373100000000001</v>
      </c>
      <c r="J213" s="297">
        <v>2685</v>
      </c>
      <c r="K213" s="300">
        <v>257760</v>
      </c>
      <c r="L213" s="315" t="s">
        <v>1027</v>
      </c>
      <c r="M213" s="318">
        <v>20</v>
      </c>
      <c r="N213" s="294">
        <v>10</v>
      </c>
      <c r="O213" s="294">
        <v>3</v>
      </c>
      <c r="P213" s="294" t="s">
        <v>1028</v>
      </c>
      <c r="Q213" s="294">
        <v>3</v>
      </c>
      <c r="R213" s="294">
        <v>3</v>
      </c>
      <c r="S213" s="294">
        <v>3</v>
      </c>
      <c r="T213" s="294">
        <v>3</v>
      </c>
      <c r="U213" s="294">
        <v>3</v>
      </c>
      <c r="V213" s="294">
        <v>3</v>
      </c>
      <c r="W213" s="294">
        <v>3</v>
      </c>
      <c r="X213" s="294">
        <v>3</v>
      </c>
      <c r="Y213" s="294">
        <v>3</v>
      </c>
      <c r="Z213" s="294">
        <v>3</v>
      </c>
      <c r="AA213" s="294">
        <v>3</v>
      </c>
      <c r="AB213" s="294">
        <v>3</v>
      </c>
      <c r="AC213" s="294">
        <v>3</v>
      </c>
      <c r="AD213" s="294">
        <v>3</v>
      </c>
      <c r="AE213" s="294">
        <v>3</v>
      </c>
      <c r="AF213" s="294">
        <v>3</v>
      </c>
      <c r="AG213" s="294">
        <v>3</v>
      </c>
      <c r="AH213" s="294">
        <v>3</v>
      </c>
      <c r="AI213" s="294">
        <v>3</v>
      </c>
      <c r="AJ213" s="294">
        <v>3</v>
      </c>
      <c r="AK213" s="294">
        <v>3</v>
      </c>
    </row>
    <row r="214" spans="1:37" x14ac:dyDescent="0.25">
      <c r="A214" s="323"/>
      <c r="B214" s="316"/>
      <c r="C214" s="173" t="s">
        <v>1169</v>
      </c>
      <c r="D214" s="316"/>
      <c r="E214" s="326"/>
      <c r="F214" s="298"/>
      <c r="G214" s="298"/>
      <c r="H214" s="304"/>
      <c r="I214" s="307"/>
      <c r="J214" s="298"/>
      <c r="K214" s="301"/>
      <c r="L214" s="316"/>
      <c r="M214" s="319"/>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row>
    <row r="215" spans="1:37" x14ac:dyDescent="0.25">
      <c r="A215" s="323"/>
      <c r="B215" s="316"/>
      <c r="C215" s="173" t="s">
        <v>1166</v>
      </c>
      <c r="D215" s="316"/>
      <c r="E215" s="326"/>
      <c r="F215" s="298"/>
      <c r="G215" s="298"/>
      <c r="H215" s="304"/>
      <c r="I215" s="307"/>
      <c r="J215" s="298"/>
      <c r="K215" s="301"/>
      <c r="L215" s="316"/>
      <c r="M215" s="319"/>
      <c r="N215" s="295"/>
      <c r="O215" s="295"/>
      <c r="P215" s="295"/>
      <c r="Q215" s="295"/>
      <c r="R215" s="295"/>
      <c r="S215" s="295"/>
      <c r="T215" s="295"/>
      <c r="U215" s="295"/>
      <c r="V215" s="295"/>
      <c r="W215" s="295"/>
      <c r="X215" s="295"/>
      <c r="Y215" s="295"/>
      <c r="Z215" s="295"/>
      <c r="AA215" s="295"/>
      <c r="AB215" s="295"/>
      <c r="AC215" s="295"/>
      <c r="AD215" s="295"/>
      <c r="AE215" s="295"/>
      <c r="AF215" s="295"/>
      <c r="AG215" s="295"/>
      <c r="AH215" s="295"/>
      <c r="AI215" s="295"/>
      <c r="AJ215" s="295"/>
      <c r="AK215" s="295"/>
    </row>
    <row r="216" spans="1:37" x14ac:dyDescent="0.25">
      <c r="A216" s="324"/>
      <c r="B216" s="317"/>
      <c r="C216" s="174" t="s">
        <v>1167</v>
      </c>
      <c r="D216" s="317"/>
      <c r="E216" s="327"/>
      <c r="F216" s="299"/>
      <c r="G216" s="299"/>
      <c r="H216" s="305"/>
      <c r="I216" s="308"/>
      <c r="J216" s="299"/>
      <c r="K216" s="302"/>
      <c r="L216" s="317"/>
      <c r="M216" s="320"/>
      <c r="N216" s="296"/>
      <c r="O216" s="296"/>
      <c r="P216" s="296"/>
      <c r="Q216" s="296"/>
      <c r="R216" s="296"/>
      <c r="S216" s="296"/>
      <c r="T216" s="296"/>
      <c r="U216" s="296"/>
      <c r="V216" s="296"/>
      <c r="W216" s="296"/>
      <c r="X216" s="296"/>
      <c r="Y216" s="296"/>
      <c r="Z216" s="296"/>
      <c r="AA216" s="296"/>
      <c r="AB216" s="296"/>
      <c r="AC216" s="296"/>
      <c r="AD216" s="296"/>
      <c r="AE216" s="296"/>
      <c r="AF216" s="296"/>
      <c r="AG216" s="296"/>
      <c r="AH216" s="296"/>
      <c r="AI216" s="296"/>
      <c r="AJ216" s="296"/>
      <c r="AK216" s="296"/>
    </row>
    <row r="217" spans="1:37" x14ac:dyDescent="0.25">
      <c r="A217" s="322">
        <v>122</v>
      </c>
      <c r="B217" s="315" t="s">
        <v>89</v>
      </c>
      <c r="C217" s="172" t="s">
        <v>1162</v>
      </c>
      <c r="D217" s="315" t="s">
        <v>318</v>
      </c>
      <c r="E217" s="325">
        <v>96</v>
      </c>
      <c r="F217" s="297">
        <v>6259</v>
      </c>
      <c r="G217" s="297">
        <v>4970</v>
      </c>
      <c r="H217" s="303">
        <v>0</v>
      </c>
      <c r="I217" s="306">
        <v>0.20594299999999999</v>
      </c>
      <c r="J217" s="297">
        <v>4970</v>
      </c>
      <c r="K217" s="300">
        <v>477120</v>
      </c>
      <c r="L217" s="315" t="s">
        <v>1027</v>
      </c>
      <c r="M217" s="318">
        <v>20</v>
      </c>
      <c r="N217" s="294">
        <v>10</v>
      </c>
      <c r="O217" s="294">
        <v>3</v>
      </c>
      <c r="P217" s="294" t="s">
        <v>1028</v>
      </c>
      <c r="Q217" s="294">
        <v>3</v>
      </c>
      <c r="R217" s="294">
        <v>3</v>
      </c>
      <c r="S217" s="294">
        <v>3</v>
      </c>
      <c r="T217" s="294">
        <v>3</v>
      </c>
      <c r="U217" s="294">
        <v>3</v>
      </c>
      <c r="V217" s="294">
        <v>3</v>
      </c>
      <c r="W217" s="294">
        <v>3</v>
      </c>
      <c r="X217" s="294">
        <v>3</v>
      </c>
      <c r="Y217" s="294">
        <v>3</v>
      </c>
      <c r="Z217" s="294">
        <v>3</v>
      </c>
      <c r="AA217" s="294">
        <v>3</v>
      </c>
      <c r="AB217" s="294">
        <v>3</v>
      </c>
      <c r="AC217" s="294">
        <v>3</v>
      </c>
      <c r="AD217" s="294">
        <v>3</v>
      </c>
      <c r="AE217" s="294">
        <v>3</v>
      </c>
      <c r="AF217" s="294">
        <v>3</v>
      </c>
      <c r="AG217" s="294">
        <v>3</v>
      </c>
      <c r="AH217" s="294">
        <v>3</v>
      </c>
      <c r="AI217" s="294">
        <v>3</v>
      </c>
      <c r="AJ217" s="294">
        <v>3</v>
      </c>
      <c r="AK217" s="294">
        <v>3</v>
      </c>
    </row>
    <row r="218" spans="1:37" x14ac:dyDescent="0.25">
      <c r="A218" s="323"/>
      <c r="B218" s="316"/>
      <c r="C218" s="173" t="s">
        <v>1163</v>
      </c>
      <c r="D218" s="316"/>
      <c r="E218" s="326"/>
      <c r="F218" s="298"/>
      <c r="G218" s="298"/>
      <c r="H218" s="304"/>
      <c r="I218" s="307"/>
      <c r="J218" s="298"/>
      <c r="K218" s="301"/>
      <c r="L218" s="316"/>
      <c r="M218" s="319"/>
      <c r="N218" s="295"/>
      <c r="O218" s="295"/>
      <c r="P218" s="295"/>
      <c r="Q218" s="295"/>
      <c r="R218" s="295"/>
      <c r="S218" s="295"/>
      <c r="T218" s="295"/>
      <c r="U218" s="295"/>
      <c r="V218" s="295"/>
      <c r="W218" s="295"/>
      <c r="X218" s="295"/>
      <c r="Y218" s="295"/>
      <c r="Z218" s="295"/>
      <c r="AA218" s="295"/>
      <c r="AB218" s="295"/>
      <c r="AC218" s="295"/>
      <c r="AD218" s="295"/>
      <c r="AE218" s="295"/>
      <c r="AF218" s="295"/>
      <c r="AG218" s="295"/>
      <c r="AH218" s="295"/>
      <c r="AI218" s="295"/>
      <c r="AJ218" s="295"/>
      <c r="AK218" s="295"/>
    </row>
    <row r="219" spans="1:37" x14ac:dyDescent="0.25">
      <c r="A219" s="323"/>
      <c r="B219" s="316"/>
      <c r="C219" s="173" t="s">
        <v>1170</v>
      </c>
      <c r="D219" s="316"/>
      <c r="E219" s="326"/>
      <c r="F219" s="298"/>
      <c r="G219" s="298"/>
      <c r="H219" s="304"/>
      <c r="I219" s="307"/>
      <c r="J219" s="298"/>
      <c r="K219" s="301"/>
      <c r="L219" s="316"/>
      <c r="M219" s="319"/>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row>
    <row r="220" spans="1:37" x14ac:dyDescent="0.25">
      <c r="A220" s="324"/>
      <c r="B220" s="317"/>
      <c r="C220" s="174" t="s">
        <v>1171</v>
      </c>
      <c r="D220" s="317"/>
      <c r="E220" s="327"/>
      <c r="F220" s="299"/>
      <c r="G220" s="299"/>
      <c r="H220" s="305"/>
      <c r="I220" s="308"/>
      <c r="J220" s="299"/>
      <c r="K220" s="302"/>
      <c r="L220" s="317"/>
      <c r="M220" s="320"/>
      <c r="N220" s="296"/>
      <c r="O220" s="296"/>
      <c r="P220" s="296"/>
      <c r="Q220" s="296"/>
      <c r="R220" s="296"/>
      <c r="S220" s="296"/>
      <c r="T220" s="296"/>
      <c r="U220" s="296"/>
      <c r="V220" s="296"/>
      <c r="W220" s="296"/>
      <c r="X220" s="296"/>
      <c r="Y220" s="296"/>
      <c r="Z220" s="296"/>
      <c r="AA220" s="296"/>
      <c r="AB220" s="296"/>
      <c r="AC220" s="296"/>
      <c r="AD220" s="296"/>
      <c r="AE220" s="296"/>
      <c r="AF220" s="296"/>
      <c r="AG220" s="296"/>
      <c r="AH220" s="296"/>
      <c r="AI220" s="296"/>
      <c r="AJ220" s="296"/>
      <c r="AK220" s="296"/>
    </row>
    <row r="221" spans="1:37" x14ac:dyDescent="0.25">
      <c r="A221" s="322">
        <v>123</v>
      </c>
      <c r="B221" s="315" t="s">
        <v>90</v>
      </c>
      <c r="C221" s="172" t="s">
        <v>1162</v>
      </c>
      <c r="D221" s="315" t="s">
        <v>318</v>
      </c>
      <c r="E221" s="325">
        <v>97</v>
      </c>
      <c r="F221" s="297">
        <v>6522</v>
      </c>
      <c r="G221" s="297">
        <v>5486</v>
      </c>
      <c r="H221" s="303">
        <v>0</v>
      </c>
      <c r="I221" s="306">
        <v>0.15884699999999999</v>
      </c>
      <c r="J221" s="297">
        <v>5486</v>
      </c>
      <c r="K221" s="300">
        <v>532142</v>
      </c>
      <c r="L221" s="315" t="s">
        <v>1027</v>
      </c>
      <c r="M221" s="318">
        <v>40</v>
      </c>
      <c r="N221" s="294">
        <v>10</v>
      </c>
      <c r="O221" s="294">
        <v>10</v>
      </c>
      <c r="P221" s="294" t="s">
        <v>1028</v>
      </c>
      <c r="Q221" s="294" t="s">
        <v>1028</v>
      </c>
      <c r="R221" s="294" t="s">
        <v>1028</v>
      </c>
      <c r="S221" s="294" t="s">
        <v>1028</v>
      </c>
      <c r="T221" s="294" t="s">
        <v>1028</v>
      </c>
      <c r="U221" s="294" t="s">
        <v>1028</v>
      </c>
      <c r="V221" s="294" t="s">
        <v>1028</v>
      </c>
      <c r="W221" s="294" t="s">
        <v>1028</v>
      </c>
      <c r="X221" s="294" t="s">
        <v>1028</v>
      </c>
      <c r="Y221" s="294" t="s">
        <v>1028</v>
      </c>
      <c r="Z221" s="294" t="s">
        <v>1028</v>
      </c>
      <c r="AA221" s="294" t="s">
        <v>1028</v>
      </c>
      <c r="AB221" s="294" t="s">
        <v>1028</v>
      </c>
      <c r="AC221" s="294" t="s">
        <v>1028</v>
      </c>
      <c r="AD221" s="294">
        <v>22</v>
      </c>
      <c r="AE221" s="294">
        <v>15</v>
      </c>
      <c r="AF221" s="294" t="s">
        <v>1028</v>
      </c>
      <c r="AG221" s="294" t="s">
        <v>1028</v>
      </c>
      <c r="AH221" s="294" t="s">
        <v>1028</v>
      </c>
      <c r="AI221" s="294" t="s">
        <v>1028</v>
      </c>
      <c r="AJ221" s="294" t="s">
        <v>1028</v>
      </c>
      <c r="AK221" s="294" t="s">
        <v>1028</v>
      </c>
    </row>
    <row r="222" spans="1:37" x14ac:dyDescent="0.25">
      <c r="A222" s="323"/>
      <c r="B222" s="316"/>
      <c r="C222" s="173" t="s">
        <v>1168</v>
      </c>
      <c r="D222" s="316"/>
      <c r="E222" s="326"/>
      <c r="F222" s="298"/>
      <c r="G222" s="298"/>
      <c r="H222" s="304"/>
      <c r="I222" s="307"/>
      <c r="J222" s="298"/>
      <c r="K222" s="301"/>
      <c r="L222" s="316"/>
      <c r="M222" s="319"/>
      <c r="N222" s="295"/>
      <c r="O222" s="295"/>
      <c r="P222" s="295"/>
      <c r="Q222" s="295"/>
      <c r="R222" s="295"/>
      <c r="S222" s="295"/>
      <c r="T222" s="295"/>
      <c r="U222" s="295"/>
      <c r="V222" s="295"/>
      <c r="W222" s="295"/>
      <c r="X222" s="295"/>
      <c r="Y222" s="295"/>
      <c r="Z222" s="295"/>
      <c r="AA222" s="295"/>
      <c r="AB222" s="295"/>
      <c r="AC222" s="295"/>
      <c r="AD222" s="295"/>
      <c r="AE222" s="295"/>
      <c r="AF222" s="295"/>
      <c r="AG222" s="295"/>
      <c r="AH222" s="295"/>
      <c r="AI222" s="295"/>
      <c r="AJ222" s="295"/>
      <c r="AK222" s="295"/>
    </row>
    <row r="223" spans="1:37" x14ac:dyDescent="0.25">
      <c r="A223" s="323"/>
      <c r="B223" s="316"/>
      <c r="C223" s="173" t="s">
        <v>1170</v>
      </c>
      <c r="D223" s="316"/>
      <c r="E223" s="326"/>
      <c r="F223" s="298"/>
      <c r="G223" s="298"/>
      <c r="H223" s="304"/>
      <c r="I223" s="307"/>
      <c r="J223" s="298"/>
      <c r="K223" s="301"/>
      <c r="L223" s="316"/>
      <c r="M223" s="319"/>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row>
    <row r="224" spans="1:37" x14ac:dyDescent="0.25">
      <c r="A224" s="324"/>
      <c r="B224" s="317"/>
      <c r="C224" s="174" t="s">
        <v>1171</v>
      </c>
      <c r="D224" s="317"/>
      <c r="E224" s="327"/>
      <c r="F224" s="299"/>
      <c r="G224" s="299"/>
      <c r="H224" s="305"/>
      <c r="I224" s="308"/>
      <c r="J224" s="299"/>
      <c r="K224" s="302"/>
      <c r="L224" s="317"/>
      <c r="M224" s="320"/>
      <c r="N224" s="296"/>
      <c r="O224" s="296"/>
      <c r="P224" s="296"/>
      <c r="Q224" s="296"/>
      <c r="R224" s="296"/>
      <c r="S224" s="296"/>
      <c r="T224" s="296"/>
      <c r="U224" s="296"/>
      <c r="V224" s="296"/>
      <c r="W224" s="296"/>
      <c r="X224" s="296"/>
      <c r="Y224" s="296"/>
      <c r="Z224" s="296"/>
      <c r="AA224" s="296"/>
      <c r="AB224" s="296"/>
      <c r="AC224" s="296"/>
      <c r="AD224" s="296"/>
      <c r="AE224" s="296"/>
      <c r="AF224" s="296"/>
      <c r="AG224" s="296"/>
      <c r="AH224" s="296"/>
      <c r="AI224" s="296"/>
      <c r="AJ224" s="296"/>
      <c r="AK224" s="296"/>
    </row>
    <row r="225" spans="1:37" x14ac:dyDescent="0.25">
      <c r="A225" s="322">
        <v>124</v>
      </c>
      <c r="B225" s="315" t="s">
        <v>91</v>
      </c>
      <c r="C225" s="172" t="s">
        <v>1162</v>
      </c>
      <c r="D225" s="315" t="s">
        <v>318</v>
      </c>
      <c r="E225" s="325">
        <v>96</v>
      </c>
      <c r="F225" s="297">
        <v>6522</v>
      </c>
      <c r="G225" s="297">
        <v>5486</v>
      </c>
      <c r="H225" s="303">
        <v>0</v>
      </c>
      <c r="I225" s="306">
        <v>0.15884699999999999</v>
      </c>
      <c r="J225" s="297">
        <v>5486</v>
      </c>
      <c r="K225" s="300">
        <v>526656</v>
      </c>
      <c r="L225" s="315" t="s">
        <v>1027</v>
      </c>
      <c r="M225" s="318">
        <v>20</v>
      </c>
      <c r="N225" s="294">
        <v>10</v>
      </c>
      <c r="O225" s="294">
        <v>3</v>
      </c>
      <c r="P225" s="294" t="s">
        <v>1028</v>
      </c>
      <c r="Q225" s="294">
        <v>3</v>
      </c>
      <c r="R225" s="294">
        <v>3</v>
      </c>
      <c r="S225" s="294">
        <v>3</v>
      </c>
      <c r="T225" s="294">
        <v>3</v>
      </c>
      <c r="U225" s="294">
        <v>3</v>
      </c>
      <c r="V225" s="294">
        <v>3</v>
      </c>
      <c r="W225" s="294">
        <v>3</v>
      </c>
      <c r="X225" s="294">
        <v>3</v>
      </c>
      <c r="Y225" s="294">
        <v>3</v>
      </c>
      <c r="Z225" s="294">
        <v>3</v>
      </c>
      <c r="AA225" s="294">
        <v>3</v>
      </c>
      <c r="AB225" s="294">
        <v>3</v>
      </c>
      <c r="AC225" s="294">
        <v>3</v>
      </c>
      <c r="AD225" s="294">
        <v>3</v>
      </c>
      <c r="AE225" s="294">
        <v>3</v>
      </c>
      <c r="AF225" s="294">
        <v>3</v>
      </c>
      <c r="AG225" s="294">
        <v>3</v>
      </c>
      <c r="AH225" s="294">
        <v>3</v>
      </c>
      <c r="AI225" s="294">
        <v>3</v>
      </c>
      <c r="AJ225" s="294">
        <v>3</v>
      </c>
      <c r="AK225" s="294">
        <v>3</v>
      </c>
    </row>
    <row r="226" spans="1:37" x14ac:dyDescent="0.25">
      <c r="A226" s="323"/>
      <c r="B226" s="316"/>
      <c r="C226" s="173" t="s">
        <v>1169</v>
      </c>
      <c r="D226" s="316"/>
      <c r="E226" s="326"/>
      <c r="F226" s="298"/>
      <c r="G226" s="298"/>
      <c r="H226" s="304"/>
      <c r="I226" s="307"/>
      <c r="J226" s="298"/>
      <c r="K226" s="301"/>
      <c r="L226" s="316"/>
      <c r="M226" s="319"/>
      <c r="N226" s="295"/>
      <c r="O226" s="295"/>
      <c r="P226" s="295"/>
      <c r="Q226" s="295"/>
      <c r="R226" s="295"/>
      <c r="S226" s="295"/>
      <c r="T226" s="295"/>
      <c r="U226" s="295"/>
      <c r="V226" s="295"/>
      <c r="W226" s="295"/>
      <c r="X226" s="295"/>
      <c r="Y226" s="295"/>
      <c r="Z226" s="295"/>
      <c r="AA226" s="295"/>
      <c r="AB226" s="295"/>
      <c r="AC226" s="295"/>
      <c r="AD226" s="295"/>
      <c r="AE226" s="295"/>
      <c r="AF226" s="295"/>
      <c r="AG226" s="295"/>
      <c r="AH226" s="295"/>
      <c r="AI226" s="295"/>
      <c r="AJ226" s="295"/>
      <c r="AK226" s="295"/>
    </row>
    <row r="227" spans="1:37" x14ac:dyDescent="0.25">
      <c r="A227" s="323"/>
      <c r="B227" s="316"/>
      <c r="C227" s="173" t="s">
        <v>1172</v>
      </c>
      <c r="D227" s="316"/>
      <c r="E227" s="326"/>
      <c r="F227" s="298"/>
      <c r="G227" s="298"/>
      <c r="H227" s="304"/>
      <c r="I227" s="307"/>
      <c r="J227" s="298"/>
      <c r="K227" s="301"/>
      <c r="L227" s="316"/>
      <c r="M227" s="319"/>
      <c r="N227" s="295"/>
      <c r="O227" s="295"/>
      <c r="P227" s="295"/>
      <c r="Q227" s="295"/>
      <c r="R227" s="295"/>
      <c r="S227" s="295"/>
      <c r="T227" s="295"/>
      <c r="U227" s="295"/>
      <c r="V227" s="295"/>
      <c r="W227" s="295"/>
      <c r="X227" s="295"/>
      <c r="Y227" s="295"/>
      <c r="Z227" s="295"/>
      <c r="AA227" s="295"/>
      <c r="AB227" s="295"/>
      <c r="AC227" s="295"/>
      <c r="AD227" s="295"/>
      <c r="AE227" s="295"/>
      <c r="AF227" s="295"/>
      <c r="AG227" s="295"/>
      <c r="AH227" s="295"/>
      <c r="AI227" s="295"/>
      <c r="AJ227" s="295"/>
      <c r="AK227" s="295"/>
    </row>
    <row r="228" spans="1:37" x14ac:dyDescent="0.25">
      <c r="A228" s="324"/>
      <c r="B228" s="317"/>
      <c r="C228" s="174" t="s">
        <v>1171</v>
      </c>
      <c r="D228" s="317"/>
      <c r="E228" s="327"/>
      <c r="F228" s="299"/>
      <c r="G228" s="299"/>
      <c r="H228" s="305"/>
      <c r="I228" s="308"/>
      <c r="J228" s="299"/>
      <c r="K228" s="302"/>
      <c r="L228" s="317"/>
      <c r="M228" s="320"/>
      <c r="N228" s="296"/>
      <c r="O228" s="296"/>
      <c r="P228" s="296"/>
      <c r="Q228" s="296"/>
      <c r="R228" s="296"/>
      <c r="S228" s="296"/>
      <c r="T228" s="296"/>
      <c r="U228" s="296"/>
      <c r="V228" s="296"/>
      <c r="W228" s="296"/>
      <c r="X228" s="296"/>
      <c r="Y228" s="296"/>
      <c r="Z228" s="296"/>
      <c r="AA228" s="296"/>
      <c r="AB228" s="296"/>
      <c r="AC228" s="296"/>
      <c r="AD228" s="296"/>
      <c r="AE228" s="296"/>
      <c r="AF228" s="296"/>
      <c r="AG228" s="296"/>
      <c r="AH228" s="296"/>
      <c r="AI228" s="296"/>
      <c r="AJ228" s="296"/>
      <c r="AK228" s="296"/>
    </row>
    <row r="229" spans="1:37" x14ac:dyDescent="0.25">
      <c r="A229" s="322">
        <v>126</v>
      </c>
      <c r="B229" s="315" t="s">
        <v>134</v>
      </c>
      <c r="C229" s="172" t="s">
        <v>1173</v>
      </c>
      <c r="D229" s="315" t="s">
        <v>326</v>
      </c>
      <c r="E229" s="325">
        <v>26</v>
      </c>
      <c r="F229" s="297">
        <v>4702</v>
      </c>
      <c r="G229" s="297">
        <v>3156</v>
      </c>
      <c r="H229" s="303">
        <v>0</v>
      </c>
      <c r="I229" s="306">
        <v>0.32879599999999998</v>
      </c>
      <c r="J229" s="297">
        <v>3156</v>
      </c>
      <c r="K229" s="300">
        <v>82056</v>
      </c>
      <c r="L229" s="315" t="s">
        <v>1027</v>
      </c>
      <c r="M229" s="318">
        <v>20</v>
      </c>
      <c r="N229" s="294">
        <v>6</v>
      </c>
      <c r="O229" s="294" t="s">
        <v>1028</v>
      </c>
      <c r="P229" s="294" t="s">
        <v>1028</v>
      </c>
      <c r="Q229" s="294" t="s">
        <v>1028</v>
      </c>
      <c r="R229" s="294" t="s">
        <v>1028</v>
      </c>
      <c r="S229" s="294" t="s">
        <v>1028</v>
      </c>
      <c r="T229" s="294" t="s">
        <v>1028</v>
      </c>
      <c r="U229" s="294" t="s">
        <v>1028</v>
      </c>
      <c r="V229" s="294" t="s">
        <v>1028</v>
      </c>
      <c r="W229" s="294" t="s">
        <v>1028</v>
      </c>
      <c r="X229" s="294" t="s">
        <v>1028</v>
      </c>
      <c r="Y229" s="294" t="s">
        <v>1028</v>
      </c>
      <c r="Z229" s="294" t="s">
        <v>1028</v>
      </c>
      <c r="AA229" s="294" t="s">
        <v>1028</v>
      </c>
      <c r="AB229" s="294" t="s">
        <v>1028</v>
      </c>
      <c r="AC229" s="294" t="s">
        <v>1028</v>
      </c>
      <c r="AD229" s="294" t="s">
        <v>1028</v>
      </c>
      <c r="AE229" s="294" t="s">
        <v>1028</v>
      </c>
      <c r="AF229" s="294" t="s">
        <v>1028</v>
      </c>
      <c r="AG229" s="294" t="s">
        <v>1028</v>
      </c>
      <c r="AH229" s="294" t="s">
        <v>1028</v>
      </c>
      <c r="AI229" s="294" t="s">
        <v>1028</v>
      </c>
      <c r="AJ229" s="294" t="s">
        <v>1028</v>
      </c>
      <c r="AK229" s="294" t="s">
        <v>1028</v>
      </c>
    </row>
    <row r="230" spans="1:37" x14ac:dyDescent="0.25">
      <c r="A230" s="323"/>
      <c r="B230" s="316"/>
      <c r="C230" s="173" t="s">
        <v>1174</v>
      </c>
      <c r="D230" s="316"/>
      <c r="E230" s="326"/>
      <c r="F230" s="298"/>
      <c r="G230" s="298"/>
      <c r="H230" s="304"/>
      <c r="I230" s="307"/>
      <c r="J230" s="298"/>
      <c r="K230" s="301"/>
      <c r="L230" s="316"/>
      <c r="M230" s="319"/>
      <c r="N230" s="295"/>
      <c r="O230" s="295"/>
      <c r="P230" s="295"/>
      <c r="Q230" s="295"/>
      <c r="R230" s="295"/>
      <c r="S230" s="295"/>
      <c r="T230" s="295"/>
      <c r="U230" s="295"/>
      <c r="V230" s="295"/>
      <c r="W230" s="295"/>
      <c r="X230" s="295"/>
      <c r="Y230" s="295"/>
      <c r="Z230" s="295"/>
      <c r="AA230" s="295"/>
      <c r="AB230" s="295"/>
      <c r="AC230" s="295"/>
      <c r="AD230" s="295"/>
      <c r="AE230" s="295"/>
      <c r="AF230" s="295"/>
      <c r="AG230" s="295"/>
      <c r="AH230" s="295"/>
      <c r="AI230" s="295"/>
      <c r="AJ230" s="295"/>
      <c r="AK230" s="295"/>
    </row>
    <row r="231" spans="1:37" x14ac:dyDescent="0.25">
      <c r="A231" s="323"/>
      <c r="B231" s="316"/>
      <c r="C231" s="173" t="s">
        <v>1175</v>
      </c>
      <c r="D231" s="316"/>
      <c r="E231" s="326"/>
      <c r="F231" s="298"/>
      <c r="G231" s="298"/>
      <c r="H231" s="304"/>
      <c r="I231" s="307"/>
      <c r="J231" s="298"/>
      <c r="K231" s="301"/>
      <c r="L231" s="316"/>
      <c r="M231" s="319"/>
      <c r="N231" s="295"/>
      <c r="O231" s="295"/>
      <c r="P231" s="295"/>
      <c r="Q231" s="295"/>
      <c r="R231" s="295"/>
      <c r="S231" s="295"/>
      <c r="T231" s="295"/>
      <c r="U231" s="295"/>
      <c r="V231" s="295"/>
      <c r="W231" s="295"/>
      <c r="X231" s="295"/>
      <c r="Y231" s="295"/>
      <c r="Z231" s="295"/>
      <c r="AA231" s="295"/>
      <c r="AB231" s="295"/>
      <c r="AC231" s="295"/>
      <c r="AD231" s="295"/>
      <c r="AE231" s="295"/>
      <c r="AF231" s="295"/>
      <c r="AG231" s="295"/>
      <c r="AH231" s="295"/>
      <c r="AI231" s="295"/>
      <c r="AJ231" s="295"/>
      <c r="AK231" s="295"/>
    </row>
    <row r="232" spans="1:37" x14ac:dyDescent="0.25">
      <c r="A232" s="323"/>
      <c r="B232" s="316"/>
      <c r="C232" s="173" t="s">
        <v>1176</v>
      </c>
      <c r="D232" s="316"/>
      <c r="E232" s="326"/>
      <c r="F232" s="298"/>
      <c r="G232" s="298"/>
      <c r="H232" s="304"/>
      <c r="I232" s="307"/>
      <c r="J232" s="298"/>
      <c r="K232" s="301"/>
      <c r="L232" s="316"/>
      <c r="M232" s="319"/>
      <c r="N232" s="295"/>
      <c r="O232" s="295"/>
      <c r="P232" s="295"/>
      <c r="Q232" s="295"/>
      <c r="R232" s="295"/>
      <c r="S232" s="295"/>
      <c r="T232" s="295"/>
      <c r="U232" s="295"/>
      <c r="V232" s="295"/>
      <c r="W232" s="295"/>
      <c r="X232" s="295"/>
      <c r="Y232" s="295"/>
      <c r="Z232" s="295"/>
      <c r="AA232" s="295"/>
      <c r="AB232" s="295"/>
      <c r="AC232" s="295"/>
      <c r="AD232" s="295"/>
      <c r="AE232" s="295"/>
      <c r="AF232" s="295"/>
      <c r="AG232" s="295"/>
      <c r="AH232" s="295"/>
      <c r="AI232" s="295"/>
      <c r="AJ232" s="295"/>
      <c r="AK232" s="295"/>
    </row>
    <row r="233" spans="1:37" x14ac:dyDescent="0.25">
      <c r="A233" s="324"/>
      <c r="B233" s="317"/>
      <c r="C233" s="174" t="s">
        <v>1177</v>
      </c>
      <c r="D233" s="317"/>
      <c r="E233" s="327"/>
      <c r="F233" s="299"/>
      <c r="G233" s="299"/>
      <c r="H233" s="305"/>
      <c r="I233" s="308"/>
      <c r="J233" s="299"/>
      <c r="K233" s="302"/>
      <c r="L233" s="317"/>
      <c r="M233" s="320"/>
      <c r="N233" s="296"/>
      <c r="O233" s="296"/>
      <c r="P233" s="296"/>
      <c r="Q233" s="296"/>
      <c r="R233" s="296"/>
      <c r="S233" s="296"/>
      <c r="T233" s="296"/>
      <c r="U233" s="296"/>
      <c r="V233" s="296"/>
      <c r="W233" s="296"/>
      <c r="X233" s="296"/>
      <c r="Y233" s="296"/>
      <c r="Z233" s="296"/>
      <c r="AA233" s="296"/>
      <c r="AB233" s="296"/>
      <c r="AC233" s="296"/>
      <c r="AD233" s="296"/>
      <c r="AE233" s="296"/>
      <c r="AF233" s="296"/>
      <c r="AG233" s="296"/>
      <c r="AH233" s="296"/>
      <c r="AI233" s="296"/>
      <c r="AJ233" s="296"/>
      <c r="AK233" s="296"/>
    </row>
    <row r="234" spans="1:37" x14ac:dyDescent="0.25">
      <c r="A234" s="322">
        <v>127</v>
      </c>
      <c r="B234" s="315" t="s">
        <v>135</v>
      </c>
      <c r="C234" s="172" t="s">
        <v>1173</v>
      </c>
      <c r="D234" s="315" t="s">
        <v>326</v>
      </c>
      <c r="E234" s="325">
        <v>30</v>
      </c>
      <c r="F234" s="297">
        <v>4681</v>
      </c>
      <c r="G234" s="297">
        <v>3156</v>
      </c>
      <c r="H234" s="303">
        <v>0</v>
      </c>
      <c r="I234" s="306">
        <v>0.32578499999999999</v>
      </c>
      <c r="J234" s="297">
        <v>3156</v>
      </c>
      <c r="K234" s="300">
        <v>94680</v>
      </c>
      <c r="L234" s="315" t="s">
        <v>1027</v>
      </c>
      <c r="M234" s="318">
        <v>20</v>
      </c>
      <c r="N234" s="294">
        <v>10</v>
      </c>
      <c r="O234" s="294" t="s">
        <v>1028</v>
      </c>
      <c r="P234" s="294" t="s">
        <v>1028</v>
      </c>
      <c r="Q234" s="294" t="s">
        <v>1028</v>
      </c>
      <c r="R234" s="294" t="s">
        <v>1028</v>
      </c>
      <c r="S234" s="294" t="s">
        <v>1028</v>
      </c>
      <c r="T234" s="294" t="s">
        <v>1028</v>
      </c>
      <c r="U234" s="294" t="s">
        <v>1028</v>
      </c>
      <c r="V234" s="294" t="s">
        <v>1028</v>
      </c>
      <c r="W234" s="294" t="s">
        <v>1028</v>
      </c>
      <c r="X234" s="294" t="s">
        <v>1028</v>
      </c>
      <c r="Y234" s="294" t="s">
        <v>1028</v>
      </c>
      <c r="Z234" s="294" t="s">
        <v>1028</v>
      </c>
      <c r="AA234" s="294" t="s">
        <v>1028</v>
      </c>
      <c r="AB234" s="294" t="s">
        <v>1028</v>
      </c>
      <c r="AC234" s="294" t="s">
        <v>1028</v>
      </c>
      <c r="AD234" s="294" t="s">
        <v>1028</v>
      </c>
      <c r="AE234" s="294" t="s">
        <v>1028</v>
      </c>
      <c r="AF234" s="294" t="s">
        <v>1028</v>
      </c>
      <c r="AG234" s="294" t="s">
        <v>1028</v>
      </c>
      <c r="AH234" s="294" t="s">
        <v>1028</v>
      </c>
      <c r="AI234" s="294" t="s">
        <v>1028</v>
      </c>
      <c r="AJ234" s="294" t="s">
        <v>1028</v>
      </c>
      <c r="AK234" s="294" t="s">
        <v>1028</v>
      </c>
    </row>
    <row r="235" spans="1:37" x14ac:dyDescent="0.25">
      <c r="A235" s="323"/>
      <c r="B235" s="316"/>
      <c r="C235" s="173" t="s">
        <v>1174</v>
      </c>
      <c r="D235" s="316"/>
      <c r="E235" s="326"/>
      <c r="F235" s="298"/>
      <c r="G235" s="298"/>
      <c r="H235" s="304"/>
      <c r="I235" s="307"/>
      <c r="J235" s="298"/>
      <c r="K235" s="301"/>
      <c r="L235" s="316"/>
      <c r="M235" s="319"/>
      <c r="N235" s="295"/>
      <c r="O235" s="295"/>
      <c r="P235" s="295"/>
      <c r="Q235" s="295"/>
      <c r="R235" s="295"/>
      <c r="S235" s="295"/>
      <c r="T235" s="295"/>
      <c r="U235" s="295"/>
      <c r="V235" s="295"/>
      <c r="W235" s="295"/>
      <c r="X235" s="295"/>
      <c r="Y235" s="295"/>
      <c r="Z235" s="295"/>
      <c r="AA235" s="295"/>
      <c r="AB235" s="295"/>
      <c r="AC235" s="295"/>
      <c r="AD235" s="295"/>
      <c r="AE235" s="295"/>
      <c r="AF235" s="295"/>
      <c r="AG235" s="295"/>
      <c r="AH235" s="295"/>
      <c r="AI235" s="295"/>
      <c r="AJ235" s="295"/>
      <c r="AK235" s="295"/>
    </row>
    <row r="236" spans="1:37" x14ac:dyDescent="0.25">
      <c r="A236" s="323"/>
      <c r="B236" s="316"/>
      <c r="C236" s="173" t="s">
        <v>1175</v>
      </c>
      <c r="D236" s="316"/>
      <c r="E236" s="326"/>
      <c r="F236" s="298"/>
      <c r="G236" s="298"/>
      <c r="H236" s="304"/>
      <c r="I236" s="307"/>
      <c r="J236" s="298"/>
      <c r="K236" s="301"/>
      <c r="L236" s="316"/>
      <c r="M236" s="319"/>
      <c r="N236" s="295"/>
      <c r="O236" s="295"/>
      <c r="P236" s="295"/>
      <c r="Q236" s="295"/>
      <c r="R236" s="295"/>
      <c r="S236" s="295"/>
      <c r="T236" s="295"/>
      <c r="U236" s="295"/>
      <c r="V236" s="295"/>
      <c r="W236" s="295"/>
      <c r="X236" s="295"/>
      <c r="Y236" s="295"/>
      <c r="Z236" s="295"/>
      <c r="AA236" s="295"/>
      <c r="AB236" s="295"/>
      <c r="AC236" s="295"/>
      <c r="AD236" s="295"/>
      <c r="AE236" s="295"/>
      <c r="AF236" s="295"/>
      <c r="AG236" s="295"/>
      <c r="AH236" s="295"/>
      <c r="AI236" s="295"/>
      <c r="AJ236" s="295"/>
      <c r="AK236" s="295"/>
    </row>
    <row r="237" spans="1:37" x14ac:dyDescent="0.25">
      <c r="A237" s="323"/>
      <c r="B237" s="316"/>
      <c r="C237" s="173" t="s">
        <v>1176</v>
      </c>
      <c r="D237" s="316"/>
      <c r="E237" s="326"/>
      <c r="F237" s="298"/>
      <c r="G237" s="298"/>
      <c r="H237" s="304"/>
      <c r="I237" s="307"/>
      <c r="J237" s="298"/>
      <c r="K237" s="301"/>
      <c r="L237" s="316"/>
      <c r="M237" s="319"/>
      <c r="N237" s="295"/>
      <c r="O237" s="295"/>
      <c r="P237" s="295"/>
      <c r="Q237" s="295"/>
      <c r="R237" s="295"/>
      <c r="S237" s="295"/>
      <c r="T237" s="295"/>
      <c r="U237" s="295"/>
      <c r="V237" s="295"/>
      <c r="W237" s="295"/>
      <c r="X237" s="295"/>
      <c r="Y237" s="295"/>
      <c r="Z237" s="295"/>
      <c r="AA237" s="295"/>
      <c r="AB237" s="295"/>
      <c r="AC237" s="295"/>
      <c r="AD237" s="295"/>
      <c r="AE237" s="295"/>
      <c r="AF237" s="295"/>
      <c r="AG237" s="295"/>
      <c r="AH237" s="295"/>
      <c r="AI237" s="295"/>
      <c r="AJ237" s="295"/>
      <c r="AK237" s="295"/>
    </row>
    <row r="238" spans="1:37" x14ac:dyDescent="0.25">
      <c r="A238" s="324"/>
      <c r="B238" s="317"/>
      <c r="C238" s="174" t="s">
        <v>1178</v>
      </c>
      <c r="D238" s="317"/>
      <c r="E238" s="327"/>
      <c r="F238" s="299"/>
      <c r="G238" s="299"/>
      <c r="H238" s="305"/>
      <c r="I238" s="308"/>
      <c r="J238" s="299"/>
      <c r="K238" s="302"/>
      <c r="L238" s="317"/>
      <c r="M238" s="320"/>
      <c r="N238" s="296"/>
      <c r="O238" s="296"/>
      <c r="P238" s="296"/>
      <c r="Q238" s="296"/>
      <c r="R238" s="296"/>
      <c r="S238" s="296"/>
      <c r="T238" s="296"/>
      <c r="U238" s="296"/>
      <c r="V238" s="296"/>
      <c r="W238" s="296"/>
      <c r="X238" s="296"/>
      <c r="Y238" s="296"/>
      <c r="Z238" s="296"/>
      <c r="AA238" s="296"/>
      <c r="AB238" s="296"/>
      <c r="AC238" s="296"/>
      <c r="AD238" s="296"/>
      <c r="AE238" s="296"/>
      <c r="AF238" s="296"/>
      <c r="AG238" s="296"/>
      <c r="AH238" s="296"/>
      <c r="AI238" s="296"/>
      <c r="AJ238" s="296"/>
      <c r="AK238" s="296"/>
    </row>
    <row r="239" spans="1:37" x14ac:dyDescent="0.25">
      <c r="A239" s="322">
        <v>129</v>
      </c>
      <c r="B239" s="315" t="s">
        <v>136</v>
      </c>
      <c r="C239" s="172" t="s">
        <v>1173</v>
      </c>
      <c r="D239" s="315" t="s">
        <v>326</v>
      </c>
      <c r="E239" s="325">
        <v>30</v>
      </c>
      <c r="F239" s="297">
        <v>5523</v>
      </c>
      <c r="G239" s="297">
        <v>3604</v>
      </c>
      <c r="H239" s="303">
        <v>0</v>
      </c>
      <c r="I239" s="306">
        <v>0.34745599999999999</v>
      </c>
      <c r="J239" s="297">
        <v>3604</v>
      </c>
      <c r="K239" s="300">
        <v>108120</v>
      </c>
      <c r="L239" s="315" t="s">
        <v>1027</v>
      </c>
      <c r="M239" s="318">
        <v>20</v>
      </c>
      <c r="N239" s="294">
        <v>10</v>
      </c>
      <c r="O239" s="294" t="s">
        <v>1028</v>
      </c>
      <c r="P239" s="294" t="s">
        <v>1028</v>
      </c>
      <c r="Q239" s="294" t="s">
        <v>1028</v>
      </c>
      <c r="R239" s="294" t="s">
        <v>1028</v>
      </c>
      <c r="S239" s="294" t="s">
        <v>1028</v>
      </c>
      <c r="T239" s="294" t="s">
        <v>1028</v>
      </c>
      <c r="U239" s="294" t="s">
        <v>1028</v>
      </c>
      <c r="V239" s="294" t="s">
        <v>1028</v>
      </c>
      <c r="W239" s="294" t="s">
        <v>1028</v>
      </c>
      <c r="X239" s="294" t="s">
        <v>1028</v>
      </c>
      <c r="Y239" s="294" t="s">
        <v>1028</v>
      </c>
      <c r="Z239" s="294" t="s">
        <v>1028</v>
      </c>
      <c r="AA239" s="294" t="s">
        <v>1028</v>
      </c>
      <c r="AB239" s="294" t="s">
        <v>1028</v>
      </c>
      <c r="AC239" s="294" t="s">
        <v>1028</v>
      </c>
      <c r="AD239" s="294" t="s">
        <v>1028</v>
      </c>
      <c r="AE239" s="294" t="s">
        <v>1028</v>
      </c>
      <c r="AF239" s="294" t="s">
        <v>1028</v>
      </c>
      <c r="AG239" s="294" t="s">
        <v>1028</v>
      </c>
      <c r="AH239" s="294" t="s">
        <v>1028</v>
      </c>
      <c r="AI239" s="294" t="s">
        <v>1028</v>
      </c>
      <c r="AJ239" s="294" t="s">
        <v>1028</v>
      </c>
      <c r="AK239" s="294" t="s">
        <v>1028</v>
      </c>
    </row>
    <row r="240" spans="1:37" x14ac:dyDescent="0.25">
      <c r="A240" s="323"/>
      <c r="B240" s="316"/>
      <c r="C240" s="173" t="s">
        <v>1174</v>
      </c>
      <c r="D240" s="316"/>
      <c r="E240" s="326"/>
      <c r="F240" s="298"/>
      <c r="G240" s="298"/>
      <c r="H240" s="304"/>
      <c r="I240" s="307"/>
      <c r="J240" s="298"/>
      <c r="K240" s="301"/>
      <c r="L240" s="316"/>
      <c r="M240" s="319"/>
      <c r="N240" s="295"/>
      <c r="O240" s="295"/>
      <c r="P240" s="295"/>
      <c r="Q240" s="295"/>
      <c r="R240" s="295"/>
      <c r="S240" s="295"/>
      <c r="T240" s="295"/>
      <c r="U240" s="295"/>
      <c r="V240" s="295"/>
      <c r="W240" s="295"/>
      <c r="X240" s="295"/>
      <c r="Y240" s="295"/>
      <c r="Z240" s="295"/>
      <c r="AA240" s="295"/>
      <c r="AB240" s="295"/>
      <c r="AC240" s="295"/>
      <c r="AD240" s="295"/>
      <c r="AE240" s="295"/>
      <c r="AF240" s="295"/>
      <c r="AG240" s="295"/>
      <c r="AH240" s="295"/>
      <c r="AI240" s="295"/>
      <c r="AJ240" s="295"/>
      <c r="AK240" s="295"/>
    </row>
    <row r="241" spans="1:37" x14ac:dyDescent="0.25">
      <c r="A241" s="323"/>
      <c r="B241" s="316"/>
      <c r="C241" s="173" t="s">
        <v>1179</v>
      </c>
      <c r="D241" s="316"/>
      <c r="E241" s="326"/>
      <c r="F241" s="298"/>
      <c r="G241" s="298"/>
      <c r="H241" s="304"/>
      <c r="I241" s="307"/>
      <c r="J241" s="298"/>
      <c r="K241" s="301"/>
      <c r="L241" s="316"/>
      <c r="M241" s="319"/>
      <c r="N241" s="295"/>
      <c r="O241" s="295"/>
      <c r="P241" s="295"/>
      <c r="Q241" s="295"/>
      <c r="R241" s="295"/>
      <c r="S241" s="295"/>
      <c r="T241" s="295"/>
      <c r="U241" s="295"/>
      <c r="V241" s="295"/>
      <c r="W241" s="295"/>
      <c r="X241" s="295"/>
      <c r="Y241" s="295"/>
      <c r="Z241" s="295"/>
      <c r="AA241" s="295"/>
      <c r="AB241" s="295"/>
      <c r="AC241" s="295"/>
      <c r="AD241" s="295"/>
      <c r="AE241" s="295"/>
      <c r="AF241" s="295"/>
      <c r="AG241" s="295"/>
      <c r="AH241" s="295"/>
      <c r="AI241" s="295"/>
      <c r="AJ241" s="295"/>
      <c r="AK241" s="295"/>
    </row>
    <row r="242" spans="1:37" x14ac:dyDescent="0.25">
      <c r="A242" s="323"/>
      <c r="B242" s="316"/>
      <c r="C242" s="173" t="s">
        <v>1176</v>
      </c>
      <c r="D242" s="316"/>
      <c r="E242" s="326"/>
      <c r="F242" s="298"/>
      <c r="G242" s="298"/>
      <c r="H242" s="304"/>
      <c r="I242" s="307"/>
      <c r="J242" s="298"/>
      <c r="K242" s="301"/>
      <c r="L242" s="316"/>
      <c r="M242" s="319"/>
      <c r="N242" s="295"/>
      <c r="O242" s="295"/>
      <c r="P242" s="295"/>
      <c r="Q242" s="295"/>
      <c r="R242" s="295"/>
      <c r="S242" s="295"/>
      <c r="T242" s="295"/>
      <c r="U242" s="295"/>
      <c r="V242" s="295"/>
      <c r="W242" s="295"/>
      <c r="X242" s="295"/>
      <c r="Y242" s="295"/>
      <c r="Z242" s="295"/>
      <c r="AA242" s="295"/>
      <c r="AB242" s="295"/>
      <c r="AC242" s="295"/>
      <c r="AD242" s="295"/>
      <c r="AE242" s="295"/>
      <c r="AF242" s="295"/>
      <c r="AG242" s="295"/>
      <c r="AH242" s="295"/>
      <c r="AI242" s="295"/>
      <c r="AJ242" s="295"/>
      <c r="AK242" s="295"/>
    </row>
    <row r="243" spans="1:37" x14ac:dyDescent="0.25">
      <c r="A243" s="324"/>
      <c r="B243" s="317"/>
      <c r="C243" s="174" t="s">
        <v>1180</v>
      </c>
      <c r="D243" s="317"/>
      <c r="E243" s="327"/>
      <c r="F243" s="299"/>
      <c r="G243" s="299"/>
      <c r="H243" s="305"/>
      <c r="I243" s="308"/>
      <c r="J243" s="299"/>
      <c r="K243" s="302"/>
      <c r="L243" s="317"/>
      <c r="M243" s="320"/>
      <c r="N243" s="296"/>
      <c r="O243" s="296"/>
      <c r="P243" s="296"/>
      <c r="Q243" s="296"/>
      <c r="R243" s="296"/>
      <c r="S243" s="296"/>
      <c r="T243" s="296"/>
      <c r="U243" s="296"/>
      <c r="V243" s="296"/>
      <c r="W243" s="296"/>
      <c r="X243" s="296"/>
      <c r="Y243" s="296"/>
      <c r="Z243" s="296"/>
      <c r="AA243" s="296"/>
      <c r="AB243" s="296"/>
      <c r="AC243" s="296"/>
      <c r="AD243" s="296"/>
      <c r="AE243" s="296"/>
      <c r="AF243" s="296"/>
      <c r="AG243" s="296"/>
      <c r="AH243" s="296"/>
      <c r="AI243" s="296"/>
      <c r="AJ243" s="296"/>
      <c r="AK243" s="296"/>
    </row>
    <row r="244" spans="1:37" x14ac:dyDescent="0.25">
      <c r="A244" s="346">
        <v>131</v>
      </c>
      <c r="B244" s="340" t="s">
        <v>137</v>
      </c>
      <c r="C244" s="177" t="s">
        <v>1181</v>
      </c>
      <c r="D244" s="340" t="s">
        <v>330</v>
      </c>
      <c r="E244" s="349">
        <v>5</v>
      </c>
      <c r="F244" s="352">
        <v>23249</v>
      </c>
      <c r="G244" s="352">
        <v>18741</v>
      </c>
      <c r="H244" s="331">
        <v>1</v>
      </c>
      <c r="I244" s="306">
        <v>1</v>
      </c>
      <c r="J244" s="334" t="s">
        <v>1061</v>
      </c>
      <c r="K244" s="337" t="s">
        <v>1062</v>
      </c>
      <c r="L244" s="340" t="s">
        <v>987</v>
      </c>
      <c r="M244" s="343">
        <v>4</v>
      </c>
      <c r="N244" s="328">
        <v>1</v>
      </c>
      <c r="O244" s="328" t="s">
        <v>1028</v>
      </c>
      <c r="P244" s="328" t="s">
        <v>1028</v>
      </c>
      <c r="Q244" s="328" t="s">
        <v>1028</v>
      </c>
      <c r="R244" s="328" t="s">
        <v>1028</v>
      </c>
      <c r="S244" s="328" t="s">
        <v>1028</v>
      </c>
      <c r="T244" s="328" t="s">
        <v>1028</v>
      </c>
      <c r="U244" s="328" t="s">
        <v>1028</v>
      </c>
      <c r="V244" s="328" t="s">
        <v>1028</v>
      </c>
      <c r="W244" s="328" t="s">
        <v>1028</v>
      </c>
      <c r="X244" s="328" t="s">
        <v>1028</v>
      </c>
      <c r="Y244" s="328" t="s">
        <v>1028</v>
      </c>
      <c r="Z244" s="328" t="s">
        <v>1028</v>
      </c>
      <c r="AA244" s="328" t="s">
        <v>1028</v>
      </c>
      <c r="AB244" s="328" t="s">
        <v>1028</v>
      </c>
      <c r="AC244" s="328" t="s">
        <v>1028</v>
      </c>
      <c r="AD244" s="328" t="s">
        <v>1028</v>
      </c>
      <c r="AE244" s="328" t="s">
        <v>1028</v>
      </c>
      <c r="AF244" s="328" t="s">
        <v>1028</v>
      </c>
      <c r="AG244" s="328" t="s">
        <v>1028</v>
      </c>
      <c r="AH244" s="328" t="s">
        <v>1028</v>
      </c>
      <c r="AI244" s="328" t="s">
        <v>1028</v>
      </c>
      <c r="AJ244" s="328" t="s">
        <v>1028</v>
      </c>
      <c r="AK244" s="328" t="s">
        <v>1028</v>
      </c>
    </row>
    <row r="245" spans="1:37" x14ac:dyDescent="0.25">
      <c r="A245" s="347"/>
      <c r="B245" s="341"/>
      <c r="C245" s="178" t="s">
        <v>1182</v>
      </c>
      <c r="D245" s="341"/>
      <c r="E245" s="350"/>
      <c r="F245" s="353"/>
      <c r="G245" s="353"/>
      <c r="H245" s="332"/>
      <c r="I245" s="307"/>
      <c r="J245" s="335"/>
      <c r="K245" s="338"/>
      <c r="L245" s="341"/>
      <c r="M245" s="344"/>
      <c r="N245" s="329"/>
      <c r="O245" s="329"/>
      <c r="P245" s="329"/>
      <c r="Q245" s="329"/>
      <c r="R245" s="329"/>
      <c r="S245" s="329"/>
      <c r="T245" s="329"/>
      <c r="U245" s="329"/>
      <c r="V245" s="329"/>
      <c r="W245" s="329"/>
      <c r="X245" s="329"/>
      <c r="Y245" s="329"/>
      <c r="Z245" s="329"/>
      <c r="AA245" s="329"/>
      <c r="AB245" s="329"/>
      <c r="AC245" s="329"/>
      <c r="AD245" s="329"/>
      <c r="AE245" s="329"/>
      <c r="AF245" s="329"/>
      <c r="AG245" s="329"/>
      <c r="AH245" s="329"/>
      <c r="AI245" s="329"/>
      <c r="AJ245" s="329"/>
      <c r="AK245" s="329"/>
    </row>
    <row r="246" spans="1:37" x14ac:dyDescent="0.25">
      <c r="A246" s="348"/>
      <c r="B246" s="342"/>
      <c r="C246" s="179" t="s">
        <v>1183</v>
      </c>
      <c r="D246" s="342"/>
      <c r="E246" s="351"/>
      <c r="F246" s="354"/>
      <c r="G246" s="354"/>
      <c r="H246" s="333"/>
      <c r="I246" s="308"/>
      <c r="J246" s="336"/>
      <c r="K246" s="339"/>
      <c r="L246" s="342"/>
      <c r="M246" s="345"/>
      <c r="N246" s="330"/>
      <c r="O246" s="330"/>
      <c r="P246" s="330"/>
      <c r="Q246" s="330"/>
      <c r="R246" s="330"/>
      <c r="S246" s="330"/>
      <c r="T246" s="330"/>
      <c r="U246" s="330"/>
      <c r="V246" s="330"/>
      <c r="W246" s="330"/>
      <c r="X246" s="330"/>
      <c r="Y246" s="330"/>
      <c r="Z246" s="330"/>
      <c r="AA246" s="330"/>
      <c r="AB246" s="330"/>
      <c r="AC246" s="330"/>
      <c r="AD246" s="330"/>
      <c r="AE246" s="330"/>
      <c r="AF246" s="330"/>
      <c r="AG246" s="330"/>
      <c r="AH246" s="330"/>
      <c r="AI246" s="330"/>
      <c r="AJ246" s="330"/>
      <c r="AK246" s="330"/>
    </row>
    <row r="247" spans="1:37" x14ac:dyDescent="0.25">
      <c r="A247" s="346">
        <v>132</v>
      </c>
      <c r="B247" s="340" t="s">
        <v>92</v>
      </c>
      <c r="C247" s="177" t="s">
        <v>1184</v>
      </c>
      <c r="D247" s="340" t="s">
        <v>326</v>
      </c>
      <c r="E247" s="349">
        <v>7</v>
      </c>
      <c r="F247" s="352">
        <v>10047</v>
      </c>
      <c r="G247" s="352">
        <v>7494</v>
      </c>
      <c r="H247" s="331">
        <v>1</v>
      </c>
      <c r="I247" s="306">
        <v>1</v>
      </c>
      <c r="J247" s="334" t="s">
        <v>1061</v>
      </c>
      <c r="K247" s="337" t="s">
        <v>1062</v>
      </c>
      <c r="L247" s="340" t="s">
        <v>987</v>
      </c>
      <c r="M247" s="343" t="s">
        <v>1138</v>
      </c>
      <c r="N247" s="328" t="s">
        <v>1028</v>
      </c>
      <c r="O247" s="328">
        <v>3</v>
      </c>
      <c r="P247" s="328" t="s">
        <v>1028</v>
      </c>
      <c r="Q247" s="328" t="s">
        <v>1028</v>
      </c>
      <c r="R247" s="328" t="s">
        <v>1028</v>
      </c>
      <c r="S247" s="328" t="s">
        <v>1028</v>
      </c>
      <c r="T247" s="328" t="s">
        <v>1028</v>
      </c>
      <c r="U247" s="328" t="s">
        <v>1028</v>
      </c>
      <c r="V247" s="328" t="s">
        <v>1028</v>
      </c>
      <c r="W247" s="328" t="s">
        <v>1028</v>
      </c>
      <c r="X247" s="328" t="s">
        <v>1028</v>
      </c>
      <c r="Y247" s="328">
        <v>2</v>
      </c>
      <c r="Z247" s="328" t="s">
        <v>1028</v>
      </c>
      <c r="AA247" s="328" t="s">
        <v>1028</v>
      </c>
      <c r="AB247" s="328" t="s">
        <v>1028</v>
      </c>
      <c r="AC247" s="328" t="s">
        <v>1028</v>
      </c>
      <c r="AD247" s="328">
        <v>1</v>
      </c>
      <c r="AE247" s="328">
        <v>1</v>
      </c>
      <c r="AF247" s="328" t="s">
        <v>1028</v>
      </c>
      <c r="AG247" s="328" t="s">
        <v>1028</v>
      </c>
      <c r="AH247" s="328" t="s">
        <v>1028</v>
      </c>
      <c r="AI247" s="328" t="s">
        <v>1028</v>
      </c>
      <c r="AJ247" s="328" t="s">
        <v>1028</v>
      </c>
      <c r="AK247" s="328" t="s">
        <v>1028</v>
      </c>
    </row>
    <row r="248" spans="1:37" x14ac:dyDescent="0.25">
      <c r="A248" s="348"/>
      <c r="B248" s="342"/>
      <c r="C248" s="179" t="s">
        <v>1176</v>
      </c>
      <c r="D248" s="342"/>
      <c r="E248" s="351"/>
      <c r="F248" s="354"/>
      <c r="G248" s="354"/>
      <c r="H248" s="333"/>
      <c r="I248" s="308"/>
      <c r="J248" s="336"/>
      <c r="K248" s="339"/>
      <c r="L248" s="342"/>
      <c r="M248" s="345"/>
      <c r="N248" s="330"/>
      <c r="O248" s="330"/>
      <c r="P248" s="330"/>
      <c r="Q248" s="330"/>
      <c r="R248" s="330"/>
      <c r="S248" s="330"/>
      <c r="T248" s="330"/>
      <c r="U248" s="330"/>
      <c r="V248" s="330"/>
      <c r="W248" s="330"/>
      <c r="X248" s="330"/>
      <c r="Y248" s="330"/>
      <c r="Z248" s="330"/>
      <c r="AA248" s="330"/>
      <c r="AB248" s="330"/>
      <c r="AC248" s="330"/>
      <c r="AD248" s="330"/>
      <c r="AE248" s="330"/>
      <c r="AF248" s="330"/>
      <c r="AG248" s="330"/>
      <c r="AH248" s="330"/>
      <c r="AI248" s="330"/>
      <c r="AJ248" s="330"/>
      <c r="AK248" s="330"/>
    </row>
    <row r="249" spans="1:37" x14ac:dyDescent="0.25">
      <c r="A249" s="346">
        <v>134</v>
      </c>
      <c r="B249" s="340" t="s">
        <v>93</v>
      </c>
      <c r="C249" s="177" t="s">
        <v>1185</v>
      </c>
      <c r="D249" s="340" t="s">
        <v>326</v>
      </c>
      <c r="E249" s="349">
        <v>34</v>
      </c>
      <c r="F249" s="352">
        <v>4839</v>
      </c>
      <c r="G249" s="352">
        <v>2630</v>
      </c>
      <c r="H249" s="331">
        <v>1</v>
      </c>
      <c r="I249" s="306">
        <v>1</v>
      </c>
      <c r="J249" s="334" t="s">
        <v>1061</v>
      </c>
      <c r="K249" s="337" t="s">
        <v>1062</v>
      </c>
      <c r="L249" s="340" t="s">
        <v>987</v>
      </c>
      <c r="M249" s="343">
        <v>24</v>
      </c>
      <c r="N249" s="328">
        <v>3</v>
      </c>
      <c r="O249" s="328">
        <v>3</v>
      </c>
      <c r="P249" s="328" t="s">
        <v>1028</v>
      </c>
      <c r="Q249" s="328" t="s">
        <v>1028</v>
      </c>
      <c r="R249" s="328" t="s">
        <v>1028</v>
      </c>
      <c r="S249" s="328" t="s">
        <v>1028</v>
      </c>
      <c r="T249" s="328" t="s">
        <v>1028</v>
      </c>
      <c r="U249" s="328" t="s">
        <v>1028</v>
      </c>
      <c r="V249" s="328" t="s">
        <v>1028</v>
      </c>
      <c r="W249" s="328" t="s">
        <v>1028</v>
      </c>
      <c r="X249" s="328" t="s">
        <v>1028</v>
      </c>
      <c r="Y249" s="328">
        <v>2</v>
      </c>
      <c r="Z249" s="328" t="s">
        <v>1028</v>
      </c>
      <c r="AA249" s="328" t="s">
        <v>1028</v>
      </c>
      <c r="AB249" s="328" t="s">
        <v>1028</v>
      </c>
      <c r="AC249" s="328" t="s">
        <v>1028</v>
      </c>
      <c r="AD249" s="328">
        <v>1</v>
      </c>
      <c r="AE249" s="328">
        <v>1</v>
      </c>
      <c r="AF249" s="328" t="s">
        <v>1028</v>
      </c>
      <c r="AG249" s="328" t="s">
        <v>1028</v>
      </c>
      <c r="AH249" s="328" t="s">
        <v>1028</v>
      </c>
      <c r="AI249" s="328" t="s">
        <v>1028</v>
      </c>
      <c r="AJ249" s="328" t="s">
        <v>1028</v>
      </c>
      <c r="AK249" s="328" t="s">
        <v>1028</v>
      </c>
    </row>
    <row r="250" spans="1:37" x14ac:dyDescent="0.25">
      <c r="A250" s="348"/>
      <c r="B250" s="342"/>
      <c r="C250" s="179" t="s">
        <v>1176</v>
      </c>
      <c r="D250" s="342"/>
      <c r="E250" s="351"/>
      <c r="F250" s="354"/>
      <c r="G250" s="354"/>
      <c r="H250" s="333"/>
      <c r="I250" s="308"/>
      <c r="J250" s="336"/>
      <c r="K250" s="339"/>
      <c r="L250" s="342"/>
      <c r="M250" s="345"/>
      <c r="N250" s="330"/>
      <c r="O250" s="330"/>
      <c r="P250" s="330"/>
      <c r="Q250" s="330"/>
      <c r="R250" s="330"/>
      <c r="S250" s="330"/>
      <c r="T250" s="330"/>
      <c r="U250" s="330"/>
      <c r="V250" s="330"/>
      <c r="W250" s="330"/>
      <c r="X250" s="330"/>
      <c r="Y250" s="330"/>
      <c r="Z250" s="330"/>
      <c r="AA250" s="330"/>
      <c r="AB250" s="330"/>
      <c r="AC250" s="330"/>
      <c r="AD250" s="330"/>
      <c r="AE250" s="330"/>
      <c r="AF250" s="330"/>
      <c r="AG250" s="330"/>
      <c r="AH250" s="330"/>
      <c r="AI250" s="330"/>
      <c r="AJ250" s="330"/>
      <c r="AK250" s="330"/>
    </row>
    <row r="251" spans="1:37" x14ac:dyDescent="0.25">
      <c r="A251" s="322">
        <v>135</v>
      </c>
      <c r="B251" s="315" t="s">
        <v>183</v>
      </c>
      <c r="C251" s="180" t="s">
        <v>1186</v>
      </c>
      <c r="D251" s="315" t="s">
        <v>334</v>
      </c>
      <c r="E251" s="325">
        <v>6</v>
      </c>
      <c r="F251" s="297">
        <v>18200</v>
      </c>
      <c r="G251" s="297">
        <v>5927</v>
      </c>
      <c r="H251" s="303">
        <v>0</v>
      </c>
      <c r="I251" s="306">
        <v>0.67434099999999997</v>
      </c>
      <c r="J251" s="297">
        <v>5927</v>
      </c>
      <c r="K251" s="300">
        <v>35562</v>
      </c>
      <c r="L251" s="315" t="s">
        <v>1027</v>
      </c>
      <c r="M251" s="318">
        <v>5</v>
      </c>
      <c r="N251" s="294">
        <v>1</v>
      </c>
      <c r="O251" s="294" t="s">
        <v>1028</v>
      </c>
      <c r="P251" s="294" t="s">
        <v>1028</v>
      </c>
      <c r="Q251" s="294" t="s">
        <v>1028</v>
      </c>
      <c r="R251" s="294" t="s">
        <v>1028</v>
      </c>
      <c r="S251" s="294" t="s">
        <v>1028</v>
      </c>
      <c r="T251" s="294" t="s">
        <v>1028</v>
      </c>
      <c r="U251" s="294" t="s">
        <v>1028</v>
      </c>
      <c r="V251" s="294" t="s">
        <v>1028</v>
      </c>
      <c r="W251" s="294" t="s">
        <v>1028</v>
      </c>
      <c r="X251" s="294" t="s">
        <v>1028</v>
      </c>
      <c r="Y251" s="294" t="s">
        <v>1028</v>
      </c>
      <c r="Z251" s="294" t="s">
        <v>1028</v>
      </c>
      <c r="AA251" s="294" t="s">
        <v>1028</v>
      </c>
      <c r="AB251" s="294" t="s">
        <v>1028</v>
      </c>
      <c r="AC251" s="294" t="s">
        <v>1028</v>
      </c>
      <c r="AD251" s="294" t="s">
        <v>1028</v>
      </c>
      <c r="AE251" s="294" t="s">
        <v>1028</v>
      </c>
      <c r="AF251" s="294" t="s">
        <v>1028</v>
      </c>
      <c r="AG251" s="294" t="s">
        <v>1028</v>
      </c>
      <c r="AH251" s="294" t="s">
        <v>1028</v>
      </c>
      <c r="AI251" s="294" t="s">
        <v>1028</v>
      </c>
      <c r="AJ251" s="294" t="s">
        <v>1028</v>
      </c>
      <c r="AK251" s="294" t="s">
        <v>1028</v>
      </c>
    </row>
    <row r="252" spans="1:37" x14ac:dyDescent="0.25">
      <c r="A252" s="323"/>
      <c r="B252" s="316"/>
      <c r="C252" s="181" t="s">
        <v>1187</v>
      </c>
      <c r="D252" s="316"/>
      <c r="E252" s="326"/>
      <c r="F252" s="298"/>
      <c r="G252" s="298"/>
      <c r="H252" s="304"/>
      <c r="I252" s="307"/>
      <c r="J252" s="298"/>
      <c r="K252" s="301"/>
      <c r="L252" s="316"/>
      <c r="M252" s="319"/>
      <c r="N252" s="295"/>
      <c r="O252" s="295"/>
      <c r="P252" s="295"/>
      <c r="Q252" s="295"/>
      <c r="R252" s="295"/>
      <c r="S252" s="295"/>
      <c r="T252" s="295"/>
      <c r="U252" s="295"/>
      <c r="V252" s="295"/>
      <c r="W252" s="295"/>
      <c r="X252" s="295"/>
      <c r="Y252" s="295"/>
      <c r="Z252" s="295"/>
      <c r="AA252" s="295"/>
      <c r="AB252" s="295"/>
      <c r="AC252" s="295"/>
      <c r="AD252" s="295"/>
      <c r="AE252" s="295"/>
      <c r="AF252" s="295"/>
      <c r="AG252" s="295"/>
      <c r="AH252" s="295"/>
      <c r="AI252" s="295"/>
      <c r="AJ252" s="295"/>
      <c r="AK252" s="295"/>
    </row>
    <row r="253" spans="1:37" x14ac:dyDescent="0.25">
      <c r="A253" s="324"/>
      <c r="B253" s="317"/>
      <c r="C253" s="182" t="s">
        <v>1188</v>
      </c>
      <c r="D253" s="317"/>
      <c r="E253" s="327"/>
      <c r="F253" s="299"/>
      <c r="G253" s="299"/>
      <c r="H253" s="305"/>
      <c r="I253" s="308"/>
      <c r="J253" s="299"/>
      <c r="K253" s="302"/>
      <c r="L253" s="317"/>
      <c r="M253" s="320"/>
      <c r="N253" s="296"/>
      <c r="O253" s="296"/>
      <c r="P253" s="296"/>
      <c r="Q253" s="296"/>
      <c r="R253" s="296"/>
      <c r="S253" s="296"/>
      <c r="T253" s="296"/>
      <c r="U253" s="296"/>
      <c r="V253" s="296"/>
      <c r="W253" s="296"/>
      <c r="X253" s="296"/>
      <c r="Y253" s="296"/>
      <c r="Z253" s="296"/>
      <c r="AA253" s="296"/>
      <c r="AB253" s="296"/>
      <c r="AC253" s="296"/>
      <c r="AD253" s="296"/>
      <c r="AE253" s="296"/>
      <c r="AF253" s="296"/>
      <c r="AG253" s="296"/>
      <c r="AH253" s="296"/>
      <c r="AI253" s="296"/>
      <c r="AJ253" s="296"/>
      <c r="AK253" s="296"/>
    </row>
    <row r="254" spans="1:37" x14ac:dyDescent="0.25">
      <c r="A254" s="322">
        <v>137</v>
      </c>
      <c r="B254" s="315" t="s">
        <v>94</v>
      </c>
      <c r="C254" s="180" t="s">
        <v>1189</v>
      </c>
      <c r="D254" s="315" t="s">
        <v>336</v>
      </c>
      <c r="E254" s="325">
        <v>10</v>
      </c>
      <c r="F254" s="297">
        <v>1631</v>
      </c>
      <c r="G254" s="297">
        <v>1185</v>
      </c>
      <c r="H254" s="303">
        <v>0</v>
      </c>
      <c r="I254" s="306">
        <v>0.27345199999999997</v>
      </c>
      <c r="J254" s="297">
        <v>1185</v>
      </c>
      <c r="K254" s="300">
        <v>11850</v>
      </c>
      <c r="L254" s="315" t="s">
        <v>1027</v>
      </c>
      <c r="M254" s="318">
        <v>10</v>
      </c>
      <c r="N254" s="294" t="s">
        <v>1028</v>
      </c>
      <c r="O254" s="294" t="s">
        <v>1028</v>
      </c>
      <c r="P254" s="294" t="s">
        <v>1028</v>
      </c>
      <c r="Q254" s="294" t="s">
        <v>1028</v>
      </c>
      <c r="R254" s="294" t="s">
        <v>1028</v>
      </c>
      <c r="S254" s="294" t="s">
        <v>1028</v>
      </c>
      <c r="T254" s="294" t="s">
        <v>1028</v>
      </c>
      <c r="U254" s="294" t="s">
        <v>1028</v>
      </c>
      <c r="V254" s="294" t="s">
        <v>1028</v>
      </c>
      <c r="W254" s="294" t="s">
        <v>1028</v>
      </c>
      <c r="X254" s="294" t="s">
        <v>1028</v>
      </c>
      <c r="Y254" s="294" t="s">
        <v>1028</v>
      </c>
      <c r="Z254" s="294" t="s">
        <v>1028</v>
      </c>
      <c r="AA254" s="294" t="s">
        <v>1028</v>
      </c>
      <c r="AB254" s="294" t="s">
        <v>1028</v>
      </c>
      <c r="AC254" s="294" t="s">
        <v>1028</v>
      </c>
      <c r="AD254" s="294" t="s">
        <v>1028</v>
      </c>
      <c r="AE254" s="294" t="s">
        <v>1028</v>
      </c>
      <c r="AF254" s="294" t="s">
        <v>1028</v>
      </c>
      <c r="AG254" s="294" t="s">
        <v>1028</v>
      </c>
      <c r="AH254" s="294" t="s">
        <v>1028</v>
      </c>
      <c r="AI254" s="294" t="s">
        <v>1028</v>
      </c>
      <c r="AJ254" s="294" t="s">
        <v>1028</v>
      </c>
      <c r="AK254" s="294" t="s">
        <v>1028</v>
      </c>
    </row>
    <row r="255" spans="1:37" x14ac:dyDescent="0.25">
      <c r="A255" s="323"/>
      <c r="B255" s="316"/>
      <c r="C255" s="181" t="s">
        <v>1190</v>
      </c>
      <c r="D255" s="316"/>
      <c r="E255" s="326"/>
      <c r="F255" s="298"/>
      <c r="G255" s="298"/>
      <c r="H255" s="304"/>
      <c r="I255" s="307"/>
      <c r="J255" s="298"/>
      <c r="K255" s="301"/>
      <c r="L255" s="316"/>
      <c r="M255" s="319"/>
      <c r="N255" s="295"/>
      <c r="O255" s="295"/>
      <c r="P255" s="295"/>
      <c r="Q255" s="295"/>
      <c r="R255" s="295"/>
      <c r="S255" s="295"/>
      <c r="T255" s="295"/>
      <c r="U255" s="295"/>
      <c r="V255" s="295"/>
      <c r="W255" s="295"/>
      <c r="X255" s="295"/>
      <c r="Y255" s="295"/>
      <c r="Z255" s="295"/>
      <c r="AA255" s="295"/>
      <c r="AB255" s="295"/>
      <c r="AC255" s="295"/>
      <c r="AD255" s="295"/>
      <c r="AE255" s="295"/>
      <c r="AF255" s="295"/>
      <c r="AG255" s="295"/>
      <c r="AH255" s="295"/>
      <c r="AI255" s="295"/>
      <c r="AJ255" s="295"/>
      <c r="AK255" s="295"/>
    </row>
    <row r="256" spans="1:37" x14ac:dyDescent="0.25">
      <c r="A256" s="324"/>
      <c r="B256" s="317"/>
      <c r="C256" s="182" t="s">
        <v>1191</v>
      </c>
      <c r="D256" s="317"/>
      <c r="E256" s="327"/>
      <c r="F256" s="299"/>
      <c r="G256" s="299"/>
      <c r="H256" s="305"/>
      <c r="I256" s="308"/>
      <c r="J256" s="299"/>
      <c r="K256" s="302"/>
      <c r="L256" s="317"/>
      <c r="M256" s="320"/>
      <c r="N256" s="296"/>
      <c r="O256" s="296"/>
      <c r="P256" s="296"/>
      <c r="Q256" s="296"/>
      <c r="R256" s="296"/>
      <c r="S256" s="296"/>
      <c r="T256" s="296"/>
      <c r="U256" s="296"/>
      <c r="V256" s="296"/>
      <c r="W256" s="296"/>
      <c r="X256" s="296"/>
      <c r="Y256" s="296"/>
      <c r="Z256" s="296"/>
      <c r="AA256" s="296"/>
      <c r="AB256" s="296"/>
      <c r="AC256" s="296"/>
      <c r="AD256" s="296"/>
      <c r="AE256" s="296"/>
      <c r="AF256" s="296"/>
      <c r="AG256" s="296"/>
      <c r="AH256" s="296"/>
      <c r="AI256" s="296"/>
      <c r="AJ256" s="296"/>
      <c r="AK256" s="296"/>
    </row>
    <row r="257" spans="1:37" x14ac:dyDescent="0.25">
      <c r="A257" s="322">
        <v>139</v>
      </c>
      <c r="B257" s="315" t="s">
        <v>95</v>
      </c>
      <c r="C257" s="172" t="s">
        <v>1192</v>
      </c>
      <c r="D257" s="315" t="s">
        <v>338</v>
      </c>
      <c r="E257" s="325">
        <v>71</v>
      </c>
      <c r="F257" s="297">
        <v>54178</v>
      </c>
      <c r="G257" s="297">
        <v>24196</v>
      </c>
      <c r="H257" s="303">
        <v>0</v>
      </c>
      <c r="I257" s="306">
        <v>0.55339799999999995</v>
      </c>
      <c r="J257" s="297">
        <v>24196</v>
      </c>
      <c r="K257" s="300">
        <v>1717916</v>
      </c>
      <c r="L257" s="315" t="s">
        <v>1027</v>
      </c>
      <c r="M257" s="318">
        <v>25</v>
      </c>
      <c r="N257" s="294">
        <v>2</v>
      </c>
      <c r="O257" s="294">
        <v>2</v>
      </c>
      <c r="P257" s="294" t="s">
        <v>1028</v>
      </c>
      <c r="Q257" s="294">
        <v>2</v>
      </c>
      <c r="R257" s="294">
        <v>2</v>
      </c>
      <c r="S257" s="294">
        <v>2</v>
      </c>
      <c r="T257" s="294">
        <v>2</v>
      </c>
      <c r="U257" s="294">
        <v>2</v>
      </c>
      <c r="V257" s="294">
        <v>2</v>
      </c>
      <c r="W257" s="294">
        <v>2</v>
      </c>
      <c r="X257" s="294">
        <v>2</v>
      </c>
      <c r="Y257" s="294">
        <v>2</v>
      </c>
      <c r="Z257" s="294">
        <v>2</v>
      </c>
      <c r="AA257" s="294">
        <v>2</v>
      </c>
      <c r="AB257" s="294">
        <v>2</v>
      </c>
      <c r="AC257" s="294">
        <v>2</v>
      </c>
      <c r="AD257" s="294">
        <v>2</v>
      </c>
      <c r="AE257" s="294">
        <v>2</v>
      </c>
      <c r="AF257" s="294">
        <v>2</v>
      </c>
      <c r="AG257" s="294">
        <v>2</v>
      </c>
      <c r="AH257" s="294">
        <v>2</v>
      </c>
      <c r="AI257" s="294">
        <v>2</v>
      </c>
      <c r="AJ257" s="294">
        <v>2</v>
      </c>
      <c r="AK257" s="294">
        <v>2</v>
      </c>
    </row>
    <row r="258" spans="1:37" x14ac:dyDescent="0.25">
      <c r="A258" s="323"/>
      <c r="B258" s="316"/>
      <c r="C258" s="173" t="s">
        <v>1193</v>
      </c>
      <c r="D258" s="316"/>
      <c r="E258" s="326"/>
      <c r="F258" s="298"/>
      <c r="G258" s="298"/>
      <c r="H258" s="304"/>
      <c r="I258" s="307"/>
      <c r="J258" s="298"/>
      <c r="K258" s="301"/>
      <c r="L258" s="316"/>
      <c r="M258" s="319"/>
      <c r="N258" s="295"/>
      <c r="O258" s="295"/>
      <c r="P258" s="295"/>
      <c r="Q258" s="295"/>
      <c r="R258" s="295"/>
      <c r="S258" s="295"/>
      <c r="T258" s="295"/>
      <c r="U258" s="295"/>
      <c r="V258" s="295"/>
      <c r="W258" s="295"/>
      <c r="X258" s="295"/>
      <c r="Y258" s="295"/>
      <c r="Z258" s="295"/>
      <c r="AA258" s="295"/>
      <c r="AB258" s="295"/>
      <c r="AC258" s="295"/>
      <c r="AD258" s="295"/>
      <c r="AE258" s="295"/>
      <c r="AF258" s="295"/>
      <c r="AG258" s="295"/>
      <c r="AH258" s="295"/>
      <c r="AI258" s="295"/>
      <c r="AJ258" s="295"/>
      <c r="AK258" s="295"/>
    </row>
    <row r="259" spans="1:37" x14ac:dyDescent="0.25">
      <c r="A259" s="324"/>
      <c r="B259" s="317"/>
      <c r="C259" s="174" t="s">
        <v>1194</v>
      </c>
      <c r="D259" s="317"/>
      <c r="E259" s="327"/>
      <c r="F259" s="299"/>
      <c r="G259" s="299"/>
      <c r="H259" s="305"/>
      <c r="I259" s="308"/>
      <c r="J259" s="299"/>
      <c r="K259" s="302"/>
      <c r="L259" s="317"/>
      <c r="M259" s="320"/>
      <c r="N259" s="296"/>
      <c r="O259" s="296"/>
      <c r="P259" s="296"/>
      <c r="Q259" s="296"/>
      <c r="R259" s="296"/>
      <c r="S259" s="296"/>
      <c r="T259" s="296"/>
      <c r="U259" s="296"/>
      <c r="V259" s="296"/>
      <c r="W259" s="296"/>
      <c r="X259" s="296"/>
      <c r="Y259" s="296"/>
      <c r="Z259" s="296"/>
      <c r="AA259" s="296"/>
      <c r="AB259" s="296"/>
      <c r="AC259" s="296"/>
      <c r="AD259" s="296"/>
      <c r="AE259" s="296"/>
      <c r="AF259" s="296"/>
      <c r="AG259" s="296"/>
      <c r="AH259" s="296"/>
      <c r="AI259" s="296"/>
      <c r="AJ259" s="296"/>
      <c r="AK259" s="296"/>
    </row>
    <row r="260" spans="1:37" x14ac:dyDescent="0.25">
      <c r="A260" s="322">
        <v>151</v>
      </c>
      <c r="B260" s="315" t="s">
        <v>96</v>
      </c>
      <c r="C260" s="172" t="s">
        <v>1195</v>
      </c>
      <c r="D260" s="315" t="s">
        <v>288</v>
      </c>
      <c r="E260" s="325">
        <v>310</v>
      </c>
      <c r="F260" s="297">
        <v>8416</v>
      </c>
      <c r="G260" s="297">
        <v>4208</v>
      </c>
      <c r="H260" s="303">
        <v>0</v>
      </c>
      <c r="I260" s="306">
        <v>0.5</v>
      </c>
      <c r="J260" s="297">
        <v>4208</v>
      </c>
      <c r="K260" s="300">
        <v>1304480</v>
      </c>
      <c r="L260" s="315" t="s">
        <v>1027</v>
      </c>
      <c r="M260" s="318">
        <v>50</v>
      </c>
      <c r="N260" s="294">
        <v>20</v>
      </c>
      <c r="O260" s="294">
        <v>20</v>
      </c>
      <c r="P260" s="294" t="s">
        <v>1028</v>
      </c>
      <c r="Q260" s="294">
        <v>20</v>
      </c>
      <c r="R260" s="294">
        <v>10</v>
      </c>
      <c r="S260" s="294">
        <v>10</v>
      </c>
      <c r="T260" s="294">
        <v>10</v>
      </c>
      <c r="U260" s="294">
        <v>10</v>
      </c>
      <c r="V260" s="294">
        <v>10</v>
      </c>
      <c r="W260" s="294">
        <v>10</v>
      </c>
      <c r="X260" s="294">
        <v>10</v>
      </c>
      <c r="Y260" s="294">
        <v>10</v>
      </c>
      <c r="Z260" s="294">
        <v>10</v>
      </c>
      <c r="AA260" s="294">
        <v>10</v>
      </c>
      <c r="AB260" s="294">
        <v>10</v>
      </c>
      <c r="AC260" s="294">
        <v>10</v>
      </c>
      <c r="AD260" s="294">
        <v>10</v>
      </c>
      <c r="AE260" s="294">
        <v>10</v>
      </c>
      <c r="AF260" s="294">
        <v>10</v>
      </c>
      <c r="AG260" s="294">
        <v>10</v>
      </c>
      <c r="AH260" s="294">
        <v>10</v>
      </c>
      <c r="AI260" s="294">
        <v>10</v>
      </c>
      <c r="AJ260" s="294">
        <v>10</v>
      </c>
      <c r="AK260" s="294">
        <v>10</v>
      </c>
    </row>
    <row r="261" spans="1:37" x14ac:dyDescent="0.25">
      <c r="A261" s="323"/>
      <c r="B261" s="316"/>
      <c r="C261" s="173" t="s">
        <v>1196</v>
      </c>
      <c r="D261" s="316"/>
      <c r="E261" s="326"/>
      <c r="F261" s="298"/>
      <c r="G261" s="298"/>
      <c r="H261" s="304"/>
      <c r="I261" s="307"/>
      <c r="J261" s="298"/>
      <c r="K261" s="301"/>
      <c r="L261" s="316"/>
      <c r="M261" s="319"/>
      <c r="N261" s="295"/>
      <c r="O261" s="295"/>
      <c r="P261" s="295"/>
      <c r="Q261" s="295"/>
      <c r="R261" s="295"/>
      <c r="S261" s="295"/>
      <c r="T261" s="295"/>
      <c r="U261" s="295"/>
      <c r="V261" s="295"/>
      <c r="W261" s="295"/>
      <c r="X261" s="295"/>
      <c r="Y261" s="295"/>
      <c r="Z261" s="295"/>
      <c r="AA261" s="295"/>
      <c r="AB261" s="295"/>
      <c r="AC261" s="295"/>
      <c r="AD261" s="295"/>
      <c r="AE261" s="295"/>
      <c r="AF261" s="295"/>
      <c r="AG261" s="295"/>
      <c r="AH261" s="295"/>
      <c r="AI261" s="295"/>
      <c r="AJ261" s="295"/>
      <c r="AK261" s="295"/>
    </row>
    <row r="262" spans="1:37" x14ac:dyDescent="0.25">
      <c r="A262" s="324"/>
      <c r="B262" s="317"/>
      <c r="C262" s="174" t="s">
        <v>1197</v>
      </c>
      <c r="D262" s="317"/>
      <c r="E262" s="327"/>
      <c r="F262" s="299"/>
      <c r="G262" s="299"/>
      <c r="H262" s="305"/>
      <c r="I262" s="308"/>
      <c r="J262" s="299"/>
      <c r="K262" s="302"/>
      <c r="L262" s="317"/>
      <c r="M262" s="320"/>
      <c r="N262" s="296"/>
      <c r="O262" s="296"/>
      <c r="P262" s="296"/>
      <c r="Q262" s="296"/>
      <c r="R262" s="296"/>
      <c r="S262" s="296"/>
      <c r="T262" s="296"/>
      <c r="U262" s="296"/>
      <c r="V262" s="296"/>
      <c r="W262" s="296"/>
      <c r="X262" s="296"/>
      <c r="Y262" s="296"/>
      <c r="Z262" s="296"/>
      <c r="AA262" s="296"/>
      <c r="AB262" s="296"/>
      <c r="AC262" s="296"/>
      <c r="AD262" s="296"/>
      <c r="AE262" s="296"/>
      <c r="AF262" s="296"/>
      <c r="AG262" s="296"/>
      <c r="AH262" s="296"/>
      <c r="AI262" s="296"/>
      <c r="AJ262" s="296"/>
      <c r="AK262" s="296"/>
    </row>
    <row r="263" spans="1:37" x14ac:dyDescent="0.25">
      <c r="A263" s="346">
        <v>152</v>
      </c>
      <c r="B263" s="340" t="s">
        <v>97</v>
      </c>
      <c r="C263" s="177" t="s">
        <v>1198</v>
      </c>
      <c r="D263" s="340" t="s">
        <v>288</v>
      </c>
      <c r="E263" s="349">
        <v>25</v>
      </c>
      <c r="F263" s="352">
        <v>20935</v>
      </c>
      <c r="G263" s="352">
        <v>11682</v>
      </c>
      <c r="H263" s="331">
        <v>1</v>
      </c>
      <c r="I263" s="306">
        <v>1</v>
      </c>
      <c r="J263" s="334" t="s">
        <v>1061</v>
      </c>
      <c r="K263" s="337" t="s">
        <v>1062</v>
      </c>
      <c r="L263" s="340" t="s">
        <v>987</v>
      </c>
      <c r="M263" s="343">
        <v>25</v>
      </c>
      <c r="N263" s="328" t="s">
        <v>1028</v>
      </c>
      <c r="O263" s="328" t="s">
        <v>1028</v>
      </c>
      <c r="P263" s="328" t="s">
        <v>1028</v>
      </c>
      <c r="Q263" s="328" t="s">
        <v>1028</v>
      </c>
      <c r="R263" s="328" t="s">
        <v>1028</v>
      </c>
      <c r="S263" s="328" t="s">
        <v>1028</v>
      </c>
      <c r="T263" s="328" t="s">
        <v>1028</v>
      </c>
      <c r="U263" s="328" t="s">
        <v>1028</v>
      </c>
      <c r="V263" s="328" t="s">
        <v>1028</v>
      </c>
      <c r="W263" s="328" t="s">
        <v>1028</v>
      </c>
      <c r="X263" s="328" t="s">
        <v>1028</v>
      </c>
      <c r="Y263" s="328" t="s">
        <v>1028</v>
      </c>
      <c r="Z263" s="328" t="s">
        <v>1028</v>
      </c>
      <c r="AA263" s="328" t="s">
        <v>1028</v>
      </c>
      <c r="AB263" s="328" t="s">
        <v>1028</v>
      </c>
      <c r="AC263" s="328" t="s">
        <v>1028</v>
      </c>
      <c r="AD263" s="328" t="s">
        <v>1028</v>
      </c>
      <c r="AE263" s="328" t="s">
        <v>1028</v>
      </c>
      <c r="AF263" s="328" t="s">
        <v>1028</v>
      </c>
      <c r="AG263" s="328" t="s">
        <v>1028</v>
      </c>
      <c r="AH263" s="328" t="s">
        <v>1028</v>
      </c>
      <c r="AI263" s="328" t="s">
        <v>1028</v>
      </c>
      <c r="AJ263" s="328" t="s">
        <v>1028</v>
      </c>
      <c r="AK263" s="328" t="s">
        <v>1028</v>
      </c>
    </row>
    <row r="264" spans="1:37" x14ac:dyDescent="0.25">
      <c r="A264" s="347"/>
      <c r="B264" s="341"/>
      <c r="C264" s="178" t="s">
        <v>1199</v>
      </c>
      <c r="D264" s="341"/>
      <c r="E264" s="350"/>
      <c r="F264" s="353"/>
      <c r="G264" s="353"/>
      <c r="H264" s="332"/>
      <c r="I264" s="307"/>
      <c r="J264" s="335"/>
      <c r="K264" s="338"/>
      <c r="L264" s="341"/>
      <c r="M264" s="344"/>
      <c r="N264" s="329"/>
      <c r="O264" s="329"/>
      <c r="P264" s="329"/>
      <c r="Q264" s="329"/>
      <c r="R264" s="329"/>
      <c r="S264" s="329"/>
      <c r="T264" s="329"/>
      <c r="U264" s="329"/>
      <c r="V264" s="329"/>
      <c r="W264" s="329"/>
      <c r="X264" s="329"/>
      <c r="Y264" s="329"/>
      <c r="Z264" s="329"/>
      <c r="AA264" s="329"/>
      <c r="AB264" s="329"/>
      <c r="AC264" s="329"/>
      <c r="AD264" s="329"/>
      <c r="AE264" s="329"/>
      <c r="AF264" s="329"/>
      <c r="AG264" s="329"/>
      <c r="AH264" s="329"/>
      <c r="AI264" s="329"/>
      <c r="AJ264" s="329"/>
      <c r="AK264" s="329"/>
    </row>
    <row r="265" spans="1:37" x14ac:dyDescent="0.25">
      <c r="A265" s="347"/>
      <c r="B265" s="341"/>
      <c r="C265" s="178" t="s">
        <v>1200</v>
      </c>
      <c r="D265" s="341"/>
      <c r="E265" s="350"/>
      <c r="F265" s="353"/>
      <c r="G265" s="353"/>
      <c r="H265" s="332"/>
      <c r="I265" s="307"/>
      <c r="J265" s="335"/>
      <c r="K265" s="338"/>
      <c r="L265" s="341"/>
      <c r="M265" s="344"/>
      <c r="N265" s="329"/>
      <c r="O265" s="329"/>
      <c r="P265" s="329"/>
      <c r="Q265" s="329"/>
      <c r="R265" s="329"/>
      <c r="S265" s="329"/>
      <c r="T265" s="329"/>
      <c r="U265" s="329"/>
      <c r="V265" s="329"/>
      <c r="W265" s="329"/>
      <c r="X265" s="329"/>
      <c r="Y265" s="329"/>
      <c r="Z265" s="329"/>
      <c r="AA265" s="329"/>
      <c r="AB265" s="329"/>
      <c r="AC265" s="329"/>
      <c r="AD265" s="329"/>
      <c r="AE265" s="329"/>
      <c r="AF265" s="329"/>
      <c r="AG265" s="329"/>
      <c r="AH265" s="329"/>
      <c r="AI265" s="329"/>
      <c r="AJ265" s="329"/>
      <c r="AK265" s="329"/>
    </row>
    <row r="266" spans="1:37" x14ac:dyDescent="0.25">
      <c r="A266" s="347"/>
      <c r="B266" s="341"/>
      <c r="C266" s="178" t="s">
        <v>1201</v>
      </c>
      <c r="D266" s="341"/>
      <c r="E266" s="350"/>
      <c r="F266" s="353"/>
      <c r="G266" s="353"/>
      <c r="H266" s="332"/>
      <c r="I266" s="307"/>
      <c r="J266" s="335"/>
      <c r="K266" s="338"/>
      <c r="L266" s="341"/>
      <c r="M266" s="344"/>
      <c r="N266" s="329"/>
      <c r="O266" s="329"/>
      <c r="P266" s="329"/>
      <c r="Q266" s="329"/>
      <c r="R266" s="329"/>
      <c r="S266" s="329"/>
      <c r="T266" s="329"/>
      <c r="U266" s="329"/>
      <c r="V266" s="329"/>
      <c r="W266" s="329"/>
      <c r="X266" s="329"/>
      <c r="Y266" s="329"/>
      <c r="Z266" s="329"/>
      <c r="AA266" s="329"/>
      <c r="AB266" s="329"/>
      <c r="AC266" s="329"/>
      <c r="AD266" s="329"/>
      <c r="AE266" s="329"/>
      <c r="AF266" s="329"/>
      <c r="AG266" s="329"/>
      <c r="AH266" s="329"/>
      <c r="AI266" s="329"/>
      <c r="AJ266" s="329"/>
      <c r="AK266" s="329"/>
    </row>
    <row r="267" spans="1:37" x14ac:dyDescent="0.25">
      <c r="A267" s="348"/>
      <c r="B267" s="342"/>
      <c r="C267" s="179" t="s">
        <v>1194</v>
      </c>
      <c r="D267" s="342"/>
      <c r="E267" s="351"/>
      <c r="F267" s="354"/>
      <c r="G267" s="354"/>
      <c r="H267" s="333"/>
      <c r="I267" s="308"/>
      <c r="J267" s="336"/>
      <c r="K267" s="339"/>
      <c r="L267" s="342"/>
      <c r="M267" s="345"/>
      <c r="N267" s="330"/>
      <c r="O267" s="330"/>
      <c r="P267" s="330"/>
      <c r="Q267" s="330"/>
      <c r="R267" s="330"/>
      <c r="S267" s="330"/>
      <c r="T267" s="330"/>
      <c r="U267" s="330"/>
      <c r="V267" s="330"/>
      <c r="W267" s="330"/>
      <c r="X267" s="330"/>
      <c r="Y267" s="330"/>
      <c r="Z267" s="330"/>
      <c r="AA267" s="330"/>
      <c r="AB267" s="330"/>
      <c r="AC267" s="330"/>
      <c r="AD267" s="330"/>
      <c r="AE267" s="330"/>
      <c r="AF267" s="330"/>
      <c r="AG267" s="330"/>
      <c r="AH267" s="330"/>
      <c r="AI267" s="330"/>
      <c r="AJ267" s="330"/>
      <c r="AK267" s="330"/>
    </row>
    <row r="268" spans="1:37" x14ac:dyDescent="0.25">
      <c r="A268" s="346">
        <v>154</v>
      </c>
      <c r="B268" s="340" t="s">
        <v>138</v>
      </c>
      <c r="C268" s="177" t="s">
        <v>1202</v>
      </c>
      <c r="D268" s="340" t="s">
        <v>334</v>
      </c>
      <c r="E268" s="349">
        <v>5</v>
      </c>
      <c r="F268" s="352">
        <v>5292</v>
      </c>
      <c r="G268" s="352">
        <v>3604</v>
      </c>
      <c r="H268" s="331">
        <v>1</v>
      </c>
      <c r="I268" s="306">
        <v>1</v>
      </c>
      <c r="J268" s="334" t="s">
        <v>1061</v>
      </c>
      <c r="K268" s="337" t="s">
        <v>1062</v>
      </c>
      <c r="L268" s="340" t="s">
        <v>987</v>
      </c>
      <c r="M268" s="343">
        <v>5</v>
      </c>
      <c r="N268" s="328" t="s">
        <v>1028</v>
      </c>
      <c r="O268" s="328" t="s">
        <v>1028</v>
      </c>
      <c r="P268" s="328" t="s">
        <v>1028</v>
      </c>
      <c r="Q268" s="328" t="s">
        <v>1028</v>
      </c>
      <c r="R268" s="328" t="s">
        <v>1028</v>
      </c>
      <c r="S268" s="328" t="s">
        <v>1028</v>
      </c>
      <c r="T268" s="328" t="s">
        <v>1028</v>
      </c>
      <c r="U268" s="328" t="s">
        <v>1028</v>
      </c>
      <c r="V268" s="328" t="s">
        <v>1028</v>
      </c>
      <c r="W268" s="328" t="s">
        <v>1028</v>
      </c>
      <c r="X268" s="328" t="s">
        <v>1028</v>
      </c>
      <c r="Y268" s="328" t="s">
        <v>1028</v>
      </c>
      <c r="Z268" s="328" t="s">
        <v>1028</v>
      </c>
      <c r="AA268" s="328" t="s">
        <v>1028</v>
      </c>
      <c r="AB268" s="328" t="s">
        <v>1028</v>
      </c>
      <c r="AC268" s="328" t="s">
        <v>1028</v>
      </c>
      <c r="AD268" s="328" t="s">
        <v>1028</v>
      </c>
      <c r="AE268" s="328" t="s">
        <v>1028</v>
      </c>
      <c r="AF268" s="328" t="s">
        <v>1028</v>
      </c>
      <c r="AG268" s="328" t="s">
        <v>1028</v>
      </c>
      <c r="AH268" s="328" t="s">
        <v>1028</v>
      </c>
      <c r="AI268" s="328" t="s">
        <v>1028</v>
      </c>
      <c r="AJ268" s="328" t="s">
        <v>1028</v>
      </c>
      <c r="AK268" s="328" t="s">
        <v>1028</v>
      </c>
    </row>
    <row r="269" spans="1:37" x14ac:dyDescent="0.25">
      <c r="A269" s="348"/>
      <c r="B269" s="342"/>
      <c r="C269" s="179" t="s">
        <v>1203</v>
      </c>
      <c r="D269" s="342"/>
      <c r="E269" s="351"/>
      <c r="F269" s="354"/>
      <c r="G269" s="354"/>
      <c r="H269" s="333"/>
      <c r="I269" s="308"/>
      <c r="J269" s="336"/>
      <c r="K269" s="339"/>
      <c r="L269" s="342"/>
      <c r="M269" s="345"/>
      <c r="N269" s="330"/>
      <c r="O269" s="330"/>
      <c r="P269" s="330"/>
      <c r="Q269" s="330"/>
      <c r="R269" s="330"/>
      <c r="S269" s="330"/>
      <c r="T269" s="330"/>
      <c r="U269" s="330"/>
      <c r="V269" s="330"/>
      <c r="W269" s="330"/>
      <c r="X269" s="330"/>
      <c r="Y269" s="330"/>
      <c r="Z269" s="330"/>
      <c r="AA269" s="330"/>
      <c r="AB269" s="330"/>
      <c r="AC269" s="330"/>
      <c r="AD269" s="330"/>
      <c r="AE269" s="330"/>
      <c r="AF269" s="330"/>
      <c r="AG269" s="330"/>
      <c r="AH269" s="330"/>
      <c r="AI269" s="330"/>
      <c r="AJ269" s="330"/>
      <c r="AK269" s="330"/>
    </row>
    <row r="270" spans="1:37" x14ac:dyDescent="0.25">
      <c r="A270" s="322">
        <v>155</v>
      </c>
      <c r="B270" s="315" t="s">
        <v>139</v>
      </c>
      <c r="C270" s="172" t="s">
        <v>1204</v>
      </c>
      <c r="D270" s="315" t="s">
        <v>343</v>
      </c>
      <c r="E270" s="325">
        <v>96</v>
      </c>
      <c r="F270" s="297">
        <v>5292</v>
      </c>
      <c r="G270" s="297">
        <v>3524</v>
      </c>
      <c r="H270" s="303">
        <v>0</v>
      </c>
      <c r="I270" s="306">
        <v>0.33408900000000002</v>
      </c>
      <c r="J270" s="297">
        <v>3524</v>
      </c>
      <c r="K270" s="300">
        <v>338304</v>
      </c>
      <c r="L270" s="315" t="s">
        <v>1027</v>
      </c>
      <c r="M270" s="318">
        <v>20</v>
      </c>
      <c r="N270" s="294">
        <v>10</v>
      </c>
      <c r="O270" s="294">
        <v>3</v>
      </c>
      <c r="P270" s="294" t="s">
        <v>1028</v>
      </c>
      <c r="Q270" s="294">
        <v>3</v>
      </c>
      <c r="R270" s="294">
        <v>3</v>
      </c>
      <c r="S270" s="294">
        <v>3</v>
      </c>
      <c r="T270" s="294">
        <v>3</v>
      </c>
      <c r="U270" s="294">
        <v>3</v>
      </c>
      <c r="V270" s="294">
        <v>3</v>
      </c>
      <c r="W270" s="294">
        <v>3</v>
      </c>
      <c r="X270" s="294">
        <v>3</v>
      </c>
      <c r="Y270" s="294">
        <v>3</v>
      </c>
      <c r="Z270" s="294">
        <v>3</v>
      </c>
      <c r="AA270" s="294">
        <v>3</v>
      </c>
      <c r="AB270" s="294">
        <v>3</v>
      </c>
      <c r="AC270" s="294">
        <v>3</v>
      </c>
      <c r="AD270" s="294">
        <v>3</v>
      </c>
      <c r="AE270" s="294">
        <v>3</v>
      </c>
      <c r="AF270" s="294">
        <v>3</v>
      </c>
      <c r="AG270" s="294">
        <v>3</v>
      </c>
      <c r="AH270" s="294">
        <v>3</v>
      </c>
      <c r="AI270" s="294">
        <v>3</v>
      </c>
      <c r="AJ270" s="294">
        <v>3</v>
      </c>
      <c r="AK270" s="294">
        <v>3</v>
      </c>
    </row>
    <row r="271" spans="1:37" x14ac:dyDescent="0.25">
      <c r="A271" s="324"/>
      <c r="B271" s="317"/>
      <c r="C271" s="174" t="s">
        <v>1205</v>
      </c>
      <c r="D271" s="317"/>
      <c r="E271" s="327"/>
      <c r="F271" s="299"/>
      <c r="G271" s="299"/>
      <c r="H271" s="305"/>
      <c r="I271" s="308"/>
      <c r="J271" s="299"/>
      <c r="K271" s="302"/>
      <c r="L271" s="317"/>
      <c r="M271" s="320"/>
      <c r="N271" s="296"/>
      <c r="O271" s="296"/>
      <c r="P271" s="296"/>
      <c r="Q271" s="296"/>
      <c r="R271" s="296"/>
      <c r="S271" s="296"/>
      <c r="T271" s="296"/>
      <c r="U271" s="296"/>
      <c r="V271" s="296"/>
      <c r="W271" s="296"/>
      <c r="X271" s="296"/>
      <c r="Y271" s="296"/>
      <c r="Z271" s="296"/>
      <c r="AA271" s="296"/>
      <c r="AB271" s="296"/>
      <c r="AC271" s="296"/>
      <c r="AD271" s="296"/>
      <c r="AE271" s="296"/>
      <c r="AF271" s="296"/>
      <c r="AG271" s="296"/>
      <c r="AH271" s="296"/>
      <c r="AI271" s="296"/>
      <c r="AJ271" s="296"/>
      <c r="AK271" s="296"/>
    </row>
    <row r="272" spans="1:37" x14ac:dyDescent="0.25">
      <c r="A272" s="322">
        <v>156</v>
      </c>
      <c r="B272" s="315" t="s">
        <v>98</v>
      </c>
      <c r="C272" s="172" t="s">
        <v>1204</v>
      </c>
      <c r="D272" s="315" t="s">
        <v>345</v>
      </c>
      <c r="E272" s="325">
        <v>70</v>
      </c>
      <c r="F272" s="297">
        <v>8153</v>
      </c>
      <c r="G272" s="297">
        <v>4208</v>
      </c>
      <c r="H272" s="303">
        <v>0</v>
      </c>
      <c r="I272" s="306">
        <v>0.483871</v>
      </c>
      <c r="J272" s="297">
        <v>4208</v>
      </c>
      <c r="K272" s="300">
        <v>294560</v>
      </c>
      <c r="L272" s="315" t="s">
        <v>1027</v>
      </c>
      <c r="M272" s="318">
        <v>50</v>
      </c>
      <c r="N272" s="294">
        <v>20</v>
      </c>
      <c r="O272" s="294" t="s">
        <v>1028</v>
      </c>
      <c r="P272" s="294" t="s">
        <v>1028</v>
      </c>
      <c r="Q272" s="294" t="s">
        <v>1028</v>
      </c>
      <c r="R272" s="294" t="s">
        <v>1028</v>
      </c>
      <c r="S272" s="294" t="s">
        <v>1028</v>
      </c>
      <c r="T272" s="294" t="s">
        <v>1028</v>
      </c>
      <c r="U272" s="294" t="s">
        <v>1028</v>
      </c>
      <c r="V272" s="294" t="s">
        <v>1028</v>
      </c>
      <c r="W272" s="294" t="s">
        <v>1028</v>
      </c>
      <c r="X272" s="294" t="s">
        <v>1028</v>
      </c>
      <c r="Y272" s="294" t="s">
        <v>1028</v>
      </c>
      <c r="Z272" s="294" t="s">
        <v>1028</v>
      </c>
      <c r="AA272" s="294" t="s">
        <v>1028</v>
      </c>
      <c r="AB272" s="294" t="s">
        <v>1028</v>
      </c>
      <c r="AC272" s="294" t="s">
        <v>1028</v>
      </c>
      <c r="AD272" s="294" t="s">
        <v>1028</v>
      </c>
      <c r="AE272" s="294" t="s">
        <v>1028</v>
      </c>
      <c r="AF272" s="294" t="s">
        <v>1028</v>
      </c>
      <c r="AG272" s="294" t="s">
        <v>1028</v>
      </c>
      <c r="AH272" s="294" t="s">
        <v>1028</v>
      </c>
      <c r="AI272" s="294" t="s">
        <v>1028</v>
      </c>
      <c r="AJ272" s="294" t="s">
        <v>1028</v>
      </c>
      <c r="AK272" s="294" t="s">
        <v>1028</v>
      </c>
    </row>
    <row r="273" spans="1:37" x14ac:dyDescent="0.25">
      <c r="A273" s="324"/>
      <c r="B273" s="317"/>
      <c r="C273" s="174" t="s">
        <v>1206</v>
      </c>
      <c r="D273" s="317"/>
      <c r="E273" s="327"/>
      <c r="F273" s="299"/>
      <c r="G273" s="299"/>
      <c r="H273" s="305"/>
      <c r="I273" s="308"/>
      <c r="J273" s="299"/>
      <c r="K273" s="302"/>
      <c r="L273" s="317"/>
      <c r="M273" s="320"/>
      <c r="N273" s="296"/>
      <c r="O273" s="296"/>
      <c r="P273" s="296"/>
      <c r="Q273" s="296"/>
      <c r="R273" s="296"/>
      <c r="S273" s="296"/>
      <c r="T273" s="296"/>
      <c r="U273" s="296"/>
      <c r="V273" s="296"/>
      <c r="W273" s="296"/>
      <c r="X273" s="296"/>
      <c r="Y273" s="296"/>
      <c r="Z273" s="296"/>
      <c r="AA273" s="296"/>
      <c r="AB273" s="296"/>
      <c r="AC273" s="296"/>
      <c r="AD273" s="296"/>
      <c r="AE273" s="296"/>
      <c r="AF273" s="296"/>
      <c r="AG273" s="296"/>
      <c r="AH273" s="296"/>
      <c r="AI273" s="296"/>
      <c r="AJ273" s="296"/>
      <c r="AK273" s="296"/>
    </row>
    <row r="274" spans="1:37" x14ac:dyDescent="0.25">
      <c r="A274" s="322">
        <v>157</v>
      </c>
      <c r="B274" s="315" t="s">
        <v>99</v>
      </c>
      <c r="C274" s="172" t="s">
        <v>1204</v>
      </c>
      <c r="D274" s="315" t="s">
        <v>347</v>
      </c>
      <c r="E274" s="325">
        <v>96</v>
      </c>
      <c r="F274" s="297">
        <v>9468</v>
      </c>
      <c r="G274" s="297">
        <v>5681</v>
      </c>
      <c r="H274" s="303">
        <v>0</v>
      </c>
      <c r="I274" s="306">
        <v>0.39997899999999997</v>
      </c>
      <c r="J274" s="297">
        <v>5681</v>
      </c>
      <c r="K274" s="300">
        <v>545376</v>
      </c>
      <c r="L274" s="315" t="s">
        <v>1027</v>
      </c>
      <c r="M274" s="318">
        <v>20</v>
      </c>
      <c r="N274" s="294">
        <v>10</v>
      </c>
      <c r="O274" s="294">
        <v>3</v>
      </c>
      <c r="P274" s="294" t="s">
        <v>1028</v>
      </c>
      <c r="Q274" s="294">
        <v>3</v>
      </c>
      <c r="R274" s="294">
        <v>3</v>
      </c>
      <c r="S274" s="294">
        <v>3</v>
      </c>
      <c r="T274" s="294">
        <v>3</v>
      </c>
      <c r="U274" s="294">
        <v>3</v>
      </c>
      <c r="V274" s="294">
        <v>3</v>
      </c>
      <c r="W274" s="294">
        <v>3</v>
      </c>
      <c r="X274" s="294">
        <v>3</v>
      </c>
      <c r="Y274" s="294">
        <v>3</v>
      </c>
      <c r="Z274" s="294">
        <v>3</v>
      </c>
      <c r="AA274" s="294">
        <v>3</v>
      </c>
      <c r="AB274" s="294">
        <v>3</v>
      </c>
      <c r="AC274" s="294">
        <v>3</v>
      </c>
      <c r="AD274" s="294">
        <v>3</v>
      </c>
      <c r="AE274" s="294">
        <v>3</v>
      </c>
      <c r="AF274" s="294">
        <v>3</v>
      </c>
      <c r="AG274" s="294">
        <v>3</v>
      </c>
      <c r="AH274" s="294">
        <v>3</v>
      </c>
      <c r="AI274" s="294">
        <v>3</v>
      </c>
      <c r="AJ274" s="294">
        <v>3</v>
      </c>
      <c r="AK274" s="294">
        <v>3</v>
      </c>
    </row>
    <row r="275" spans="1:37" x14ac:dyDescent="0.25">
      <c r="A275" s="324"/>
      <c r="B275" s="317"/>
      <c r="C275" s="174" t="s">
        <v>1207</v>
      </c>
      <c r="D275" s="317"/>
      <c r="E275" s="327"/>
      <c r="F275" s="299"/>
      <c r="G275" s="299"/>
      <c r="H275" s="305"/>
      <c r="I275" s="308"/>
      <c r="J275" s="299"/>
      <c r="K275" s="302"/>
      <c r="L275" s="317"/>
      <c r="M275" s="320"/>
      <c r="N275" s="296"/>
      <c r="O275" s="296"/>
      <c r="P275" s="296"/>
      <c r="Q275" s="296"/>
      <c r="R275" s="296"/>
      <c r="S275" s="296"/>
      <c r="T275" s="296"/>
      <c r="U275" s="296"/>
      <c r="V275" s="296"/>
      <c r="W275" s="296"/>
      <c r="X275" s="296"/>
      <c r="Y275" s="296"/>
      <c r="Z275" s="296"/>
      <c r="AA275" s="296"/>
      <c r="AB275" s="296"/>
      <c r="AC275" s="296"/>
      <c r="AD275" s="296"/>
      <c r="AE275" s="296"/>
      <c r="AF275" s="296"/>
      <c r="AG275" s="296"/>
      <c r="AH275" s="296"/>
      <c r="AI275" s="296"/>
      <c r="AJ275" s="296"/>
      <c r="AK275" s="296"/>
    </row>
    <row r="276" spans="1:37" ht="25.5" x14ac:dyDescent="0.25">
      <c r="A276" s="346">
        <v>159</v>
      </c>
      <c r="B276" s="340" t="s">
        <v>100</v>
      </c>
      <c r="C276" s="177" t="s">
        <v>1208</v>
      </c>
      <c r="D276" s="340" t="s">
        <v>349</v>
      </c>
      <c r="E276" s="349">
        <v>96</v>
      </c>
      <c r="F276" s="352">
        <v>7101</v>
      </c>
      <c r="G276" s="352">
        <v>4734</v>
      </c>
      <c r="H276" s="331">
        <v>1</v>
      </c>
      <c r="I276" s="306">
        <v>1</v>
      </c>
      <c r="J276" s="334" t="s">
        <v>1061</v>
      </c>
      <c r="K276" s="337" t="s">
        <v>1062</v>
      </c>
      <c r="L276" s="340" t="s">
        <v>987</v>
      </c>
      <c r="M276" s="343">
        <v>20</v>
      </c>
      <c r="N276" s="328">
        <v>10</v>
      </c>
      <c r="O276" s="328">
        <v>3</v>
      </c>
      <c r="P276" s="328" t="s">
        <v>1028</v>
      </c>
      <c r="Q276" s="328">
        <v>3</v>
      </c>
      <c r="R276" s="328">
        <v>3</v>
      </c>
      <c r="S276" s="328">
        <v>3</v>
      </c>
      <c r="T276" s="328">
        <v>3</v>
      </c>
      <c r="U276" s="328">
        <v>3</v>
      </c>
      <c r="V276" s="328">
        <v>3</v>
      </c>
      <c r="W276" s="328">
        <v>3</v>
      </c>
      <c r="X276" s="328">
        <v>3</v>
      </c>
      <c r="Y276" s="328">
        <v>3</v>
      </c>
      <c r="Z276" s="328">
        <v>3</v>
      </c>
      <c r="AA276" s="328">
        <v>3</v>
      </c>
      <c r="AB276" s="328">
        <v>3</v>
      </c>
      <c r="AC276" s="328">
        <v>3</v>
      </c>
      <c r="AD276" s="328">
        <v>3</v>
      </c>
      <c r="AE276" s="328">
        <v>3</v>
      </c>
      <c r="AF276" s="328">
        <v>3</v>
      </c>
      <c r="AG276" s="328">
        <v>3</v>
      </c>
      <c r="AH276" s="328">
        <v>3</v>
      </c>
      <c r="AI276" s="328">
        <v>3</v>
      </c>
      <c r="AJ276" s="328">
        <v>3</v>
      </c>
      <c r="AK276" s="328">
        <v>3</v>
      </c>
    </row>
    <row r="277" spans="1:37" x14ac:dyDescent="0.25">
      <c r="A277" s="348"/>
      <c r="B277" s="342"/>
      <c r="C277" s="179" t="s">
        <v>1209</v>
      </c>
      <c r="D277" s="342"/>
      <c r="E277" s="351"/>
      <c r="F277" s="354"/>
      <c r="G277" s="354"/>
      <c r="H277" s="333"/>
      <c r="I277" s="308"/>
      <c r="J277" s="336"/>
      <c r="K277" s="339"/>
      <c r="L277" s="342"/>
      <c r="M277" s="345"/>
      <c r="N277" s="330"/>
      <c r="O277" s="330"/>
      <c r="P277" s="330"/>
      <c r="Q277" s="330"/>
      <c r="R277" s="330"/>
      <c r="S277" s="330"/>
      <c r="T277" s="330"/>
      <c r="U277" s="330"/>
      <c r="V277" s="330"/>
      <c r="W277" s="330"/>
      <c r="X277" s="330"/>
      <c r="Y277" s="330"/>
      <c r="Z277" s="330"/>
      <c r="AA277" s="330"/>
      <c r="AB277" s="330"/>
      <c r="AC277" s="330"/>
      <c r="AD277" s="330"/>
      <c r="AE277" s="330"/>
      <c r="AF277" s="330"/>
      <c r="AG277" s="330"/>
      <c r="AH277" s="330"/>
      <c r="AI277" s="330"/>
      <c r="AJ277" s="330"/>
      <c r="AK277" s="330"/>
    </row>
    <row r="278" spans="1:37" x14ac:dyDescent="0.25">
      <c r="A278" s="322">
        <v>160</v>
      </c>
      <c r="B278" s="315" t="s">
        <v>101</v>
      </c>
      <c r="C278" s="172" t="s">
        <v>1210</v>
      </c>
      <c r="D278" s="315" t="s">
        <v>351</v>
      </c>
      <c r="E278" s="325">
        <v>15</v>
      </c>
      <c r="F278" s="297">
        <v>3209</v>
      </c>
      <c r="G278" s="297">
        <v>2166</v>
      </c>
      <c r="H278" s="303">
        <v>0</v>
      </c>
      <c r="I278" s="306">
        <v>0.32502300000000001</v>
      </c>
      <c r="J278" s="297">
        <v>2166</v>
      </c>
      <c r="K278" s="300">
        <v>32490</v>
      </c>
      <c r="L278" s="315" t="s">
        <v>1027</v>
      </c>
      <c r="M278" s="318">
        <v>10</v>
      </c>
      <c r="N278" s="294">
        <v>5</v>
      </c>
      <c r="O278" s="294" t="s">
        <v>1028</v>
      </c>
      <c r="P278" s="294" t="s">
        <v>1028</v>
      </c>
      <c r="Q278" s="294" t="s">
        <v>1028</v>
      </c>
      <c r="R278" s="294" t="s">
        <v>1028</v>
      </c>
      <c r="S278" s="294" t="s">
        <v>1028</v>
      </c>
      <c r="T278" s="294" t="s">
        <v>1028</v>
      </c>
      <c r="U278" s="294" t="s">
        <v>1028</v>
      </c>
      <c r="V278" s="294" t="s">
        <v>1028</v>
      </c>
      <c r="W278" s="294" t="s">
        <v>1028</v>
      </c>
      <c r="X278" s="294" t="s">
        <v>1028</v>
      </c>
      <c r="Y278" s="294" t="s">
        <v>1028</v>
      </c>
      <c r="Z278" s="294" t="s">
        <v>1028</v>
      </c>
      <c r="AA278" s="294" t="s">
        <v>1028</v>
      </c>
      <c r="AB278" s="294" t="s">
        <v>1028</v>
      </c>
      <c r="AC278" s="294" t="s">
        <v>1028</v>
      </c>
      <c r="AD278" s="294" t="s">
        <v>1028</v>
      </c>
      <c r="AE278" s="294" t="s">
        <v>1028</v>
      </c>
      <c r="AF278" s="294" t="s">
        <v>1028</v>
      </c>
      <c r="AG278" s="294" t="s">
        <v>1028</v>
      </c>
      <c r="AH278" s="294" t="s">
        <v>1028</v>
      </c>
      <c r="AI278" s="294" t="s">
        <v>1028</v>
      </c>
      <c r="AJ278" s="294" t="s">
        <v>1028</v>
      </c>
      <c r="AK278" s="294" t="s">
        <v>1028</v>
      </c>
    </row>
    <row r="279" spans="1:37" x14ac:dyDescent="0.25">
      <c r="A279" s="323"/>
      <c r="B279" s="316"/>
      <c r="C279" s="173" t="s">
        <v>1211</v>
      </c>
      <c r="D279" s="316"/>
      <c r="E279" s="326"/>
      <c r="F279" s="298"/>
      <c r="G279" s="298"/>
      <c r="H279" s="304"/>
      <c r="I279" s="307"/>
      <c r="J279" s="298"/>
      <c r="K279" s="301"/>
      <c r="L279" s="316"/>
      <c r="M279" s="319"/>
      <c r="N279" s="295"/>
      <c r="O279" s="295"/>
      <c r="P279" s="295"/>
      <c r="Q279" s="295"/>
      <c r="R279" s="295"/>
      <c r="S279" s="295"/>
      <c r="T279" s="295"/>
      <c r="U279" s="295"/>
      <c r="V279" s="295"/>
      <c r="W279" s="295"/>
      <c r="X279" s="295"/>
      <c r="Y279" s="295"/>
      <c r="Z279" s="295"/>
      <c r="AA279" s="295"/>
      <c r="AB279" s="295"/>
      <c r="AC279" s="295"/>
      <c r="AD279" s="295"/>
      <c r="AE279" s="295"/>
      <c r="AF279" s="295"/>
      <c r="AG279" s="295"/>
      <c r="AH279" s="295"/>
      <c r="AI279" s="295"/>
      <c r="AJ279" s="295"/>
      <c r="AK279" s="295"/>
    </row>
    <row r="280" spans="1:37" x14ac:dyDescent="0.25">
      <c r="A280" s="323"/>
      <c r="B280" s="316"/>
      <c r="C280" s="173" t="s">
        <v>1203</v>
      </c>
      <c r="D280" s="316"/>
      <c r="E280" s="326"/>
      <c r="F280" s="298"/>
      <c r="G280" s="298"/>
      <c r="H280" s="304"/>
      <c r="I280" s="307"/>
      <c r="J280" s="298"/>
      <c r="K280" s="301"/>
      <c r="L280" s="316"/>
      <c r="M280" s="319"/>
      <c r="N280" s="295"/>
      <c r="O280" s="295"/>
      <c r="P280" s="295"/>
      <c r="Q280" s="295"/>
      <c r="R280" s="295"/>
      <c r="S280" s="295"/>
      <c r="T280" s="295"/>
      <c r="U280" s="295"/>
      <c r="V280" s="295"/>
      <c r="W280" s="295"/>
      <c r="X280" s="295"/>
      <c r="Y280" s="295"/>
      <c r="Z280" s="295"/>
      <c r="AA280" s="295"/>
      <c r="AB280" s="295"/>
      <c r="AC280" s="295"/>
      <c r="AD280" s="295"/>
      <c r="AE280" s="295"/>
      <c r="AF280" s="295"/>
      <c r="AG280" s="295"/>
      <c r="AH280" s="295"/>
      <c r="AI280" s="295"/>
      <c r="AJ280" s="295"/>
      <c r="AK280" s="295"/>
    </row>
    <row r="281" spans="1:37" x14ac:dyDescent="0.25">
      <c r="A281" s="323"/>
      <c r="B281" s="316"/>
      <c r="C281" s="173" t="s">
        <v>1212</v>
      </c>
      <c r="D281" s="316"/>
      <c r="E281" s="326"/>
      <c r="F281" s="298"/>
      <c r="G281" s="298"/>
      <c r="H281" s="304"/>
      <c r="I281" s="307"/>
      <c r="J281" s="298"/>
      <c r="K281" s="301"/>
      <c r="L281" s="316"/>
      <c r="M281" s="319"/>
      <c r="N281" s="295"/>
      <c r="O281" s="295"/>
      <c r="P281" s="295"/>
      <c r="Q281" s="295"/>
      <c r="R281" s="295"/>
      <c r="S281" s="295"/>
      <c r="T281" s="295"/>
      <c r="U281" s="295"/>
      <c r="V281" s="295"/>
      <c r="W281" s="295"/>
      <c r="X281" s="295"/>
      <c r="Y281" s="295"/>
      <c r="Z281" s="295"/>
      <c r="AA281" s="295"/>
      <c r="AB281" s="295"/>
      <c r="AC281" s="295"/>
      <c r="AD281" s="295"/>
      <c r="AE281" s="295"/>
      <c r="AF281" s="295"/>
      <c r="AG281" s="295"/>
      <c r="AH281" s="295"/>
      <c r="AI281" s="295"/>
      <c r="AJ281" s="295"/>
      <c r="AK281" s="295"/>
    </row>
    <row r="282" spans="1:37" x14ac:dyDescent="0.25">
      <c r="A282" s="323"/>
      <c r="B282" s="316"/>
      <c r="C282" s="173" t="s">
        <v>1213</v>
      </c>
      <c r="D282" s="316"/>
      <c r="E282" s="326"/>
      <c r="F282" s="298"/>
      <c r="G282" s="298"/>
      <c r="H282" s="304"/>
      <c r="I282" s="307"/>
      <c r="J282" s="298"/>
      <c r="K282" s="301"/>
      <c r="L282" s="316"/>
      <c r="M282" s="319"/>
      <c r="N282" s="295"/>
      <c r="O282" s="295"/>
      <c r="P282" s="295"/>
      <c r="Q282" s="295"/>
      <c r="R282" s="295"/>
      <c r="S282" s="295"/>
      <c r="T282" s="295"/>
      <c r="U282" s="295"/>
      <c r="V282" s="295"/>
      <c r="W282" s="295"/>
      <c r="X282" s="295"/>
      <c r="Y282" s="295"/>
      <c r="Z282" s="295"/>
      <c r="AA282" s="295"/>
      <c r="AB282" s="295"/>
      <c r="AC282" s="295"/>
      <c r="AD282" s="295"/>
      <c r="AE282" s="295"/>
      <c r="AF282" s="295"/>
      <c r="AG282" s="295"/>
      <c r="AH282" s="295"/>
      <c r="AI282" s="295"/>
      <c r="AJ282" s="295"/>
      <c r="AK282" s="295"/>
    </row>
    <row r="283" spans="1:37" x14ac:dyDescent="0.25">
      <c r="A283" s="323"/>
      <c r="B283" s="316"/>
      <c r="C283" s="173" t="s">
        <v>1214</v>
      </c>
      <c r="D283" s="316"/>
      <c r="E283" s="326"/>
      <c r="F283" s="298"/>
      <c r="G283" s="298"/>
      <c r="H283" s="304"/>
      <c r="I283" s="307"/>
      <c r="J283" s="298"/>
      <c r="K283" s="301"/>
      <c r="L283" s="316"/>
      <c r="M283" s="319"/>
      <c r="N283" s="295"/>
      <c r="O283" s="295"/>
      <c r="P283" s="295"/>
      <c r="Q283" s="295"/>
      <c r="R283" s="295"/>
      <c r="S283" s="295"/>
      <c r="T283" s="295"/>
      <c r="U283" s="295"/>
      <c r="V283" s="295"/>
      <c r="W283" s="295"/>
      <c r="X283" s="295"/>
      <c r="Y283" s="295"/>
      <c r="Z283" s="295"/>
      <c r="AA283" s="295"/>
      <c r="AB283" s="295"/>
      <c r="AC283" s="295"/>
      <c r="AD283" s="295"/>
      <c r="AE283" s="295"/>
      <c r="AF283" s="295"/>
      <c r="AG283" s="295"/>
      <c r="AH283" s="295"/>
      <c r="AI283" s="295"/>
      <c r="AJ283" s="295"/>
      <c r="AK283" s="295"/>
    </row>
    <row r="284" spans="1:37" ht="25.5" x14ac:dyDescent="0.25">
      <c r="A284" s="324"/>
      <c r="B284" s="317"/>
      <c r="C284" s="174" t="s">
        <v>1038</v>
      </c>
      <c r="D284" s="317"/>
      <c r="E284" s="327"/>
      <c r="F284" s="299"/>
      <c r="G284" s="299"/>
      <c r="H284" s="305"/>
      <c r="I284" s="308"/>
      <c r="J284" s="299"/>
      <c r="K284" s="302"/>
      <c r="L284" s="317"/>
      <c r="M284" s="320"/>
      <c r="N284" s="296"/>
      <c r="O284" s="296"/>
      <c r="P284" s="296"/>
      <c r="Q284" s="296"/>
      <c r="R284" s="296"/>
      <c r="S284" s="296"/>
      <c r="T284" s="296"/>
      <c r="U284" s="296"/>
      <c r="V284" s="296"/>
      <c r="W284" s="296"/>
      <c r="X284" s="296"/>
      <c r="Y284" s="296"/>
      <c r="Z284" s="296"/>
      <c r="AA284" s="296"/>
      <c r="AB284" s="296"/>
      <c r="AC284" s="296"/>
      <c r="AD284" s="296"/>
      <c r="AE284" s="296"/>
      <c r="AF284" s="296"/>
      <c r="AG284" s="296"/>
      <c r="AH284" s="296"/>
      <c r="AI284" s="296"/>
      <c r="AJ284" s="296"/>
      <c r="AK284" s="296"/>
    </row>
    <row r="285" spans="1:37" x14ac:dyDescent="0.25">
      <c r="A285" s="322">
        <v>161</v>
      </c>
      <c r="B285" s="315" t="s">
        <v>102</v>
      </c>
      <c r="C285" s="172" t="s">
        <v>1215</v>
      </c>
      <c r="D285" s="315" t="s">
        <v>288</v>
      </c>
      <c r="E285" s="325">
        <v>18</v>
      </c>
      <c r="F285" s="297">
        <v>3524</v>
      </c>
      <c r="G285" s="297">
        <v>2128</v>
      </c>
      <c r="H285" s="303">
        <v>0</v>
      </c>
      <c r="I285" s="306">
        <v>0.39614100000000002</v>
      </c>
      <c r="J285" s="297">
        <v>2128</v>
      </c>
      <c r="K285" s="300">
        <v>38304</v>
      </c>
      <c r="L285" s="315" t="s">
        <v>1027</v>
      </c>
      <c r="M285" s="318" t="s">
        <v>1138</v>
      </c>
      <c r="N285" s="294" t="s">
        <v>1028</v>
      </c>
      <c r="O285" s="294" t="s">
        <v>1028</v>
      </c>
      <c r="P285" s="294" t="s">
        <v>1028</v>
      </c>
      <c r="Q285" s="294" t="s">
        <v>1028</v>
      </c>
      <c r="R285" s="294">
        <v>11</v>
      </c>
      <c r="S285" s="294">
        <v>4</v>
      </c>
      <c r="T285" s="294">
        <v>1</v>
      </c>
      <c r="U285" s="294" t="s">
        <v>1028</v>
      </c>
      <c r="V285" s="294" t="s">
        <v>1028</v>
      </c>
      <c r="W285" s="294" t="s">
        <v>1028</v>
      </c>
      <c r="X285" s="294" t="s">
        <v>1028</v>
      </c>
      <c r="Y285" s="294" t="s">
        <v>1028</v>
      </c>
      <c r="Z285" s="294" t="s">
        <v>1028</v>
      </c>
      <c r="AA285" s="294" t="s">
        <v>1028</v>
      </c>
      <c r="AB285" s="294">
        <v>1</v>
      </c>
      <c r="AC285" s="294">
        <v>1</v>
      </c>
      <c r="AD285" s="294" t="s">
        <v>1028</v>
      </c>
      <c r="AE285" s="294" t="s">
        <v>1028</v>
      </c>
      <c r="AF285" s="294" t="s">
        <v>1028</v>
      </c>
      <c r="AG285" s="294" t="s">
        <v>1028</v>
      </c>
      <c r="AH285" s="294" t="s">
        <v>1028</v>
      </c>
      <c r="AI285" s="294" t="s">
        <v>1028</v>
      </c>
      <c r="AJ285" s="294" t="s">
        <v>1028</v>
      </c>
      <c r="AK285" s="294" t="s">
        <v>1028</v>
      </c>
    </row>
    <row r="286" spans="1:37" x14ac:dyDescent="0.25">
      <c r="A286" s="323"/>
      <c r="B286" s="316"/>
      <c r="C286" s="173" t="s">
        <v>1216</v>
      </c>
      <c r="D286" s="316"/>
      <c r="E286" s="326"/>
      <c r="F286" s="298"/>
      <c r="G286" s="298"/>
      <c r="H286" s="304"/>
      <c r="I286" s="307"/>
      <c r="J286" s="298"/>
      <c r="K286" s="301"/>
      <c r="L286" s="316"/>
      <c r="M286" s="319"/>
      <c r="N286" s="295"/>
      <c r="O286" s="295"/>
      <c r="P286" s="295"/>
      <c r="Q286" s="295"/>
      <c r="R286" s="295"/>
      <c r="S286" s="295"/>
      <c r="T286" s="295"/>
      <c r="U286" s="295"/>
      <c r="V286" s="295"/>
      <c r="W286" s="295"/>
      <c r="X286" s="295"/>
      <c r="Y286" s="295"/>
      <c r="Z286" s="295"/>
      <c r="AA286" s="295"/>
      <c r="AB286" s="295"/>
      <c r="AC286" s="295"/>
      <c r="AD286" s="295"/>
      <c r="AE286" s="295"/>
      <c r="AF286" s="295"/>
      <c r="AG286" s="295"/>
      <c r="AH286" s="295"/>
      <c r="AI286" s="295"/>
      <c r="AJ286" s="295"/>
      <c r="AK286" s="295"/>
    </row>
    <row r="287" spans="1:37" x14ac:dyDescent="0.25">
      <c r="A287" s="323"/>
      <c r="B287" s="316"/>
      <c r="C287" s="173" t="s">
        <v>1217</v>
      </c>
      <c r="D287" s="316"/>
      <c r="E287" s="326"/>
      <c r="F287" s="298"/>
      <c r="G287" s="298"/>
      <c r="H287" s="304"/>
      <c r="I287" s="307"/>
      <c r="J287" s="298"/>
      <c r="K287" s="301"/>
      <c r="L287" s="316"/>
      <c r="M287" s="319"/>
      <c r="N287" s="295"/>
      <c r="O287" s="295"/>
      <c r="P287" s="295"/>
      <c r="Q287" s="295"/>
      <c r="R287" s="295"/>
      <c r="S287" s="295"/>
      <c r="T287" s="295"/>
      <c r="U287" s="295"/>
      <c r="V287" s="295"/>
      <c r="W287" s="295"/>
      <c r="X287" s="295"/>
      <c r="Y287" s="295"/>
      <c r="Z287" s="295"/>
      <c r="AA287" s="295"/>
      <c r="AB287" s="295"/>
      <c r="AC287" s="295"/>
      <c r="AD287" s="295"/>
      <c r="AE287" s="295"/>
      <c r="AF287" s="295"/>
      <c r="AG287" s="295"/>
      <c r="AH287" s="295"/>
      <c r="AI287" s="295"/>
      <c r="AJ287" s="295"/>
      <c r="AK287" s="295"/>
    </row>
    <row r="288" spans="1:37" ht="25.5" x14ac:dyDescent="0.25">
      <c r="A288" s="324"/>
      <c r="B288" s="317"/>
      <c r="C288" s="174" t="s">
        <v>1127</v>
      </c>
      <c r="D288" s="317"/>
      <c r="E288" s="327"/>
      <c r="F288" s="299"/>
      <c r="G288" s="299"/>
      <c r="H288" s="305"/>
      <c r="I288" s="308"/>
      <c r="J288" s="299"/>
      <c r="K288" s="302"/>
      <c r="L288" s="317"/>
      <c r="M288" s="320"/>
      <c r="N288" s="296"/>
      <c r="O288" s="296"/>
      <c r="P288" s="296"/>
      <c r="Q288" s="296"/>
      <c r="R288" s="296"/>
      <c r="S288" s="296"/>
      <c r="T288" s="296"/>
      <c r="U288" s="296"/>
      <c r="V288" s="296"/>
      <c r="W288" s="296"/>
      <c r="X288" s="296"/>
      <c r="Y288" s="296"/>
      <c r="Z288" s="296"/>
      <c r="AA288" s="296"/>
      <c r="AB288" s="296"/>
      <c r="AC288" s="296"/>
      <c r="AD288" s="296"/>
      <c r="AE288" s="296"/>
      <c r="AF288" s="296"/>
      <c r="AG288" s="296"/>
      <c r="AH288" s="296"/>
      <c r="AI288" s="296"/>
      <c r="AJ288" s="296"/>
      <c r="AK288" s="296"/>
    </row>
    <row r="289" spans="1:37" x14ac:dyDescent="0.25">
      <c r="A289" s="322">
        <v>162</v>
      </c>
      <c r="B289" s="315" t="s">
        <v>103</v>
      </c>
      <c r="C289" s="180" t="s">
        <v>1215</v>
      </c>
      <c r="D289" s="315" t="s">
        <v>288</v>
      </c>
      <c r="E289" s="325">
        <v>27</v>
      </c>
      <c r="F289" s="297">
        <v>4261</v>
      </c>
      <c r="G289" s="297">
        <v>2554</v>
      </c>
      <c r="H289" s="303">
        <v>0</v>
      </c>
      <c r="I289" s="306">
        <v>0.40061000000000002</v>
      </c>
      <c r="J289" s="297">
        <v>2554</v>
      </c>
      <c r="K289" s="300">
        <v>68958</v>
      </c>
      <c r="L289" s="315" t="s">
        <v>1027</v>
      </c>
      <c r="M289" s="318">
        <v>5</v>
      </c>
      <c r="N289" s="294">
        <v>1</v>
      </c>
      <c r="O289" s="294">
        <v>1</v>
      </c>
      <c r="P289" s="294" t="s">
        <v>1028</v>
      </c>
      <c r="Q289" s="294">
        <v>1</v>
      </c>
      <c r="R289" s="294" t="s">
        <v>1028</v>
      </c>
      <c r="S289" s="294" t="s">
        <v>1028</v>
      </c>
      <c r="T289" s="294">
        <v>1</v>
      </c>
      <c r="U289" s="294">
        <v>1</v>
      </c>
      <c r="V289" s="294">
        <v>1</v>
      </c>
      <c r="W289" s="294">
        <v>1</v>
      </c>
      <c r="X289" s="294">
        <v>1</v>
      </c>
      <c r="Y289" s="294" t="s">
        <v>1028</v>
      </c>
      <c r="Z289" s="294">
        <v>1</v>
      </c>
      <c r="AA289" s="294">
        <v>1</v>
      </c>
      <c r="AB289" s="294" t="s">
        <v>1028</v>
      </c>
      <c r="AC289" s="294">
        <v>1</v>
      </c>
      <c r="AD289" s="294">
        <v>1</v>
      </c>
      <c r="AE289" s="294">
        <v>1</v>
      </c>
      <c r="AF289" s="294">
        <v>1</v>
      </c>
      <c r="AG289" s="294">
        <v>4</v>
      </c>
      <c r="AH289" s="294">
        <v>1</v>
      </c>
      <c r="AI289" s="294">
        <v>1</v>
      </c>
      <c r="AJ289" s="294">
        <v>1</v>
      </c>
      <c r="AK289" s="294">
        <v>1</v>
      </c>
    </row>
    <row r="290" spans="1:37" x14ac:dyDescent="0.25">
      <c r="A290" s="323"/>
      <c r="B290" s="316"/>
      <c r="C290" s="181" t="s">
        <v>1216</v>
      </c>
      <c r="D290" s="316"/>
      <c r="E290" s="326"/>
      <c r="F290" s="298"/>
      <c r="G290" s="298"/>
      <c r="H290" s="304"/>
      <c r="I290" s="307"/>
      <c r="J290" s="298"/>
      <c r="K290" s="301"/>
      <c r="L290" s="316"/>
      <c r="M290" s="319"/>
      <c r="N290" s="295"/>
      <c r="O290" s="295"/>
      <c r="P290" s="295"/>
      <c r="Q290" s="295"/>
      <c r="R290" s="295"/>
      <c r="S290" s="295"/>
      <c r="T290" s="295"/>
      <c r="U290" s="295"/>
      <c r="V290" s="295"/>
      <c r="W290" s="295"/>
      <c r="X290" s="295"/>
      <c r="Y290" s="295"/>
      <c r="Z290" s="295"/>
      <c r="AA290" s="295"/>
      <c r="AB290" s="295"/>
      <c r="AC290" s="295"/>
      <c r="AD290" s="295"/>
      <c r="AE290" s="295"/>
      <c r="AF290" s="295"/>
      <c r="AG290" s="295"/>
      <c r="AH290" s="295"/>
      <c r="AI290" s="295"/>
      <c r="AJ290" s="295"/>
      <c r="AK290" s="295"/>
    </row>
    <row r="291" spans="1:37" x14ac:dyDescent="0.25">
      <c r="A291" s="323"/>
      <c r="B291" s="316"/>
      <c r="C291" s="181" t="s">
        <v>1218</v>
      </c>
      <c r="D291" s="316"/>
      <c r="E291" s="326"/>
      <c r="F291" s="298"/>
      <c r="G291" s="298"/>
      <c r="H291" s="304"/>
      <c r="I291" s="307"/>
      <c r="J291" s="298"/>
      <c r="K291" s="301"/>
      <c r="L291" s="316"/>
      <c r="M291" s="319"/>
      <c r="N291" s="295"/>
      <c r="O291" s="295"/>
      <c r="P291" s="295"/>
      <c r="Q291" s="295"/>
      <c r="R291" s="295"/>
      <c r="S291" s="295"/>
      <c r="T291" s="295"/>
      <c r="U291" s="295"/>
      <c r="V291" s="295"/>
      <c r="W291" s="295"/>
      <c r="X291" s="295"/>
      <c r="Y291" s="295"/>
      <c r="Z291" s="295"/>
      <c r="AA291" s="295"/>
      <c r="AB291" s="295"/>
      <c r="AC291" s="295"/>
      <c r="AD291" s="295"/>
      <c r="AE291" s="295"/>
      <c r="AF291" s="295"/>
      <c r="AG291" s="295"/>
      <c r="AH291" s="295"/>
      <c r="AI291" s="295"/>
      <c r="AJ291" s="295"/>
      <c r="AK291" s="295"/>
    </row>
    <row r="292" spans="1:37" ht="25.5" x14ac:dyDescent="0.25">
      <c r="A292" s="324"/>
      <c r="B292" s="317"/>
      <c r="C292" s="182" t="s">
        <v>1038</v>
      </c>
      <c r="D292" s="317"/>
      <c r="E292" s="327"/>
      <c r="F292" s="299"/>
      <c r="G292" s="299"/>
      <c r="H292" s="305"/>
      <c r="I292" s="308"/>
      <c r="J292" s="299"/>
      <c r="K292" s="302"/>
      <c r="L292" s="317"/>
      <c r="M292" s="320"/>
      <c r="N292" s="296"/>
      <c r="O292" s="296"/>
      <c r="P292" s="296"/>
      <c r="Q292" s="296"/>
      <c r="R292" s="296"/>
      <c r="S292" s="296"/>
      <c r="T292" s="296"/>
      <c r="U292" s="296"/>
      <c r="V292" s="296"/>
      <c r="W292" s="296"/>
      <c r="X292" s="296"/>
      <c r="Y292" s="296"/>
      <c r="Z292" s="296"/>
      <c r="AA292" s="296"/>
      <c r="AB292" s="296"/>
      <c r="AC292" s="296"/>
      <c r="AD292" s="296"/>
      <c r="AE292" s="296"/>
      <c r="AF292" s="296"/>
      <c r="AG292" s="296"/>
      <c r="AH292" s="296"/>
      <c r="AI292" s="296"/>
      <c r="AJ292" s="296"/>
      <c r="AK292" s="296"/>
    </row>
    <row r="293" spans="1:37" x14ac:dyDescent="0.25">
      <c r="A293" s="322">
        <v>164</v>
      </c>
      <c r="B293" s="315" t="s">
        <v>140</v>
      </c>
      <c r="C293" s="172" t="s">
        <v>1219</v>
      </c>
      <c r="D293" s="315" t="s">
        <v>288</v>
      </c>
      <c r="E293" s="325">
        <v>30</v>
      </c>
      <c r="F293" s="297">
        <v>6891</v>
      </c>
      <c r="G293" s="297">
        <v>1578</v>
      </c>
      <c r="H293" s="303">
        <v>0</v>
      </c>
      <c r="I293" s="306">
        <v>0.77100599999999997</v>
      </c>
      <c r="J293" s="297">
        <v>1578</v>
      </c>
      <c r="K293" s="300">
        <v>47340</v>
      </c>
      <c r="L293" s="315" t="s">
        <v>1027</v>
      </c>
      <c r="M293" s="318">
        <v>5</v>
      </c>
      <c r="N293" s="294">
        <v>3</v>
      </c>
      <c r="O293" s="294">
        <v>1</v>
      </c>
      <c r="P293" s="294" t="s">
        <v>1028</v>
      </c>
      <c r="Q293" s="294">
        <v>1</v>
      </c>
      <c r="R293" s="294">
        <v>1</v>
      </c>
      <c r="S293" s="294">
        <v>1</v>
      </c>
      <c r="T293" s="294">
        <v>1</v>
      </c>
      <c r="U293" s="294">
        <v>1</v>
      </c>
      <c r="V293" s="294">
        <v>1</v>
      </c>
      <c r="W293" s="294">
        <v>1</v>
      </c>
      <c r="X293" s="294">
        <v>1</v>
      </c>
      <c r="Y293" s="294">
        <v>1</v>
      </c>
      <c r="Z293" s="294">
        <v>1</v>
      </c>
      <c r="AA293" s="294">
        <v>1</v>
      </c>
      <c r="AB293" s="294">
        <v>1</v>
      </c>
      <c r="AC293" s="294">
        <v>1</v>
      </c>
      <c r="AD293" s="294">
        <v>1</v>
      </c>
      <c r="AE293" s="294">
        <v>1</v>
      </c>
      <c r="AF293" s="294">
        <v>1</v>
      </c>
      <c r="AG293" s="294">
        <v>1</v>
      </c>
      <c r="AH293" s="294">
        <v>1</v>
      </c>
      <c r="AI293" s="294">
        <v>1</v>
      </c>
      <c r="AJ293" s="294">
        <v>1</v>
      </c>
      <c r="AK293" s="294">
        <v>1</v>
      </c>
    </row>
    <row r="294" spans="1:37" ht="25.5" x14ac:dyDescent="0.25">
      <c r="A294" s="323"/>
      <c r="B294" s="316"/>
      <c r="C294" s="173" t="s">
        <v>1051</v>
      </c>
      <c r="D294" s="316"/>
      <c r="E294" s="326"/>
      <c r="F294" s="298"/>
      <c r="G294" s="298"/>
      <c r="H294" s="304"/>
      <c r="I294" s="307"/>
      <c r="J294" s="298"/>
      <c r="K294" s="301"/>
      <c r="L294" s="316"/>
      <c r="M294" s="319"/>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row>
    <row r="295" spans="1:37" x14ac:dyDescent="0.25">
      <c r="A295" s="324"/>
      <c r="B295" s="317"/>
      <c r="C295" s="174" t="s">
        <v>1220</v>
      </c>
      <c r="D295" s="317"/>
      <c r="E295" s="327"/>
      <c r="F295" s="299"/>
      <c r="G295" s="299"/>
      <c r="H295" s="305"/>
      <c r="I295" s="308"/>
      <c r="J295" s="299"/>
      <c r="K295" s="302"/>
      <c r="L295" s="317"/>
      <c r="M295" s="320"/>
      <c r="N295" s="296"/>
      <c r="O295" s="296"/>
      <c r="P295" s="296"/>
      <c r="Q295" s="296"/>
      <c r="R295" s="296"/>
      <c r="S295" s="296"/>
      <c r="T295" s="296"/>
      <c r="U295" s="296"/>
      <c r="V295" s="296"/>
      <c r="W295" s="296"/>
      <c r="X295" s="296"/>
      <c r="Y295" s="296"/>
      <c r="Z295" s="296"/>
      <c r="AA295" s="296"/>
      <c r="AB295" s="296"/>
      <c r="AC295" s="296"/>
      <c r="AD295" s="296"/>
      <c r="AE295" s="296"/>
      <c r="AF295" s="296"/>
      <c r="AG295" s="296"/>
      <c r="AH295" s="296"/>
      <c r="AI295" s="296"/>
      <c r="AJ295" s="296"/>
      <c r="AK295" s="296"/>
    </row>
    <row r="296" spans="1:37" x14ac:dyDescent="0.25">
      <c r="A296" s="322">
        <v>169</v>
      </c>
      <c r="B296" s="315" t="s">
        <v>104</v>
      </c>
      <c r="C296" s="172" t="s">
        <v>1221</v>
      </c>
      <c r="D296" s="315" t="s">
        <v>288</v>
      </c>
      <c r="E296" s="325">
        <v>13</v>
      </c>
      <c r="F296" s="297">
        <v>165585</v>
      </c>
      <c r="G296" s="297">
        <v>81729</v>
      </c>
      <c r="H296" s="303">
        <v>0</v>
      </c>
      <c r="I296" s="306">
        <v>0.50642299999999996</v>
      </c>
      <c r="J296" s="297">
        <v>81729</v>
      </c>
      <c r="K296" s="300">
        <v>1062477</v>
      </c>
      <c r="L296" s="315" t="s">
        <v>1027</v>
      </c>
      <c r="M296" s="318">
        <v>1</v>
      </c>
      <c r="N296" s="294" t="s">
        <v>1028</v>
      </c>
      <c r="O296" s="294">
        <v>1</v>
      </c>
      <c r="P296" s="294" t="s">
        <v>1028</v>
      </c>
      <c r="Q296" s="294">
        <v>1</v>
      </c>
      <c r="R296" s="294" t="s">
        <v>1028</v>
      </c>
      <c r="S296" s="294">
        <v>1</v>
      </c>
      <c r="T296" s="294" t="s">
        <v>1028</v>
      </c>
      <c r="U296" s="294">
        <v>1</v>
      </c>
      <c r="V296" s="294" t="s">
        <v>1028</v>
      </c>
      <c r="W296" s="294">
        <v>1</v>
      </c>
      <c r="X296" s="294" t="s">
        <v>1028</v>
      </c>
      <c r="Y296" s="294">
        <v>1</v>
      </c>
      <c r="Z296" s="294" t="s">
        <v>1028</v>
      </c>
      <c r="AA296" s="294">
        <v>1</v>
      </c>
      <c r="AB296" s="294" t="s">
        <v>1028</v>
      </c>
      <c r="AC296" s="294">
        <v>1</v>
      </c>
      <c r="AD296" s="294" t="s">
        <v>1028</v>
      </c>
      <c r="AE296" s="294">
        <v>1</v>
      </c>
      <c r="AF296" s="294" t="s">
        <v>1028</v>
      </c>
      <c r="AG296" s="294">
        <v>1</v>
      </c>
      <c r="AH296" s="294" t="s">
        <v>1028</v>
      </c>
      <c r="AI296" s="294">
        <v>1</v>
      </c>
      <c r="AJ296" s="294" t="s">
        <v>1028</v>
      </c>
      <c r="AK296" s="294">
        <v>1</v>
      </c>
    </row>
    <row r="297" spans="1:37" x14ac:dyDescent="0.25">
      <c r="A297" s="323"/>
      <c r="B297" s="316"/>
      <c r="C297" s="173" t="s">
        <v>1222</v>
      </c>
      <c r="D297" s="316"/>
      <c r="E297" s="326"/>
      <c r="F297" s="298"/>
      <c r="G297" s="298"/>
      <c r="H297" s="304"/>
      <c r="I297" s="307"/>
      <c r="J297" s="298"/>
      <c r="K297" s="301"/>
      <c r="L297" s="316"/>
      <c r="M297" s="319"/>
      <c r="N297" s="295"/>
      <c r="O297" s="295"/>
      <c r="P297" s="295"/>
      <c r="Q297" s="295"/>
      <c r="R297" s="295"/>
      <c r="S297" s="295"/>
      <c r="T297" s="295"/>
      <c r="U297" s="295"/>
      <c r="V297" s="295"/>
      <c r="W297" s="295"/>
      <c r="X297" s="295"/>
      <c r="Y297" s="295"/>
      <c r="Z297" s="295"/>
      <c r="AA297" s="295"/>
      <c r="AB297" s="295"/>
      <c r="AC297" s="295"/>
      <c r="AD297" s="295"/>
      <c r="AE297" s="295"/>
      <c r="AF297" s="295"/>
      <c r="AG297" s="295"/>
      <c r="AH297" s="295"/>
      <c r="AI297" s="295"/>
      <c r="AJ297" s="295"/>
      <c r="AK297" s="295"/>
    </row>
    <row r="298" spans="1:37" x14ac:dyDescent="0.25">
      <c r="A298" s="323"/>
      <c r="B298" s="316"/>
      <c r="C298" s="173" t="s">
        <v>1223</v>
      </c>
      <c r="D298" s="316"/>
      <c r="E298" s="326"/>
      <c r="F298" s="298"/>
      <c r="G298" s="298"/>
      <c r="H298" s="304"/>
      <c r="I298" s="307"/>
      <c r="J298" s="298"/>
      <c r="K298" s="301"/>
      <c r="L298" s="316"/>
      <c r="M298" s="319"/>
      <c r="N298" s="295"/>
      <c r="O298" s="295"/>
      <c r="P298" s="295"/>
      <c r="Q298" s="295"/>
      <c r="R298" s="295"/>
      <c r="S298" s="295"/>
      <c r="T298" s="295"/>
      <c r="U298" s="295"/>
      <c r="V298" s="295"/>
      <c r="W298" s="295"/>
      <c r="X298" s="295"/>
      <c r="Y298" s="295"/>
      <c r="Z298" s="295"/>
      <c r="AA298" s="295"/>
      <c r="AB298" s="295"/>
      <c r="AC298" s="295"/>
      <c r="AD298" s="295"/>
      <c r="AE298" s="295"/>
      <c r="AF298" s="295"/>
      <c r="AG298" s="295"/>
      <c r="AH298" s="295"/>
      <c r="AI298" s="295"/>
      <c r="AJ298" s="295"/>
      <c r="AK298" s="295"/>
    </row>
    <row r="299" spans="1:37" x14ac:dyDescent="0.25">
      <c r="A299" s="323"/>
      <c r="B299" s="316"/>
      <c r="C299" s="173" t="s">
        <v>1224</v>
      </c>
      <c r="D299" s="316"/>
      <c r="E299" s="326"/>
      <c r="F299" s="298"/>
      <c r="G299" s="298"/>
      <c r="H299" s="304"/>
      <c r="I299" s="307"/>
      <c r="J299" s="298"/>
      <c r="K299" s="301"/>
      <c r="L299" s="316"/>
      <c r="M299" s="319"/>
      <c r="N299" s="295"/>
      <c r="O299" s="295"/>
      <c r="P299" s="295"/>
      <c r="Q299" s="295"/>
      <c r="R299" s="295"/>
      <c r="S299" s="295"/>
      <c r="T299" s="295"/>
      <c r="U299" s="295"/>
      <c r="V299" s="295"/>
      <c r="W299" s="295"/>
      <c r="X299" s="295"/>
      <c r="Y299" s="295"/>
      <c r="Z299" s="295"/>
      <c r="AA299" s="295"/>
      <c r="AB299" s="295"/>
      <c r="AC299" s="295"/>
      <c r="AD299" s="295"/>
      <c r="AE299" s="295"/>
      <c r="AF299" s="295"/>
      <c r="AG299" s="295"/>
      <c r="AH299" s="295"/>
      <c r="AI299" s="295"/>
      <c r="AJ299" s="295"/>
      <c r="AK299" s="295"/>
    </row>
    <row r="300" spans="1:37" x14ac:dyDescent="0.25">
      <c r="A300" s="324"/>
      <c r="B300" s="317"/>
      <c r="C300" s="174" t="s">
        <v>1225</v>
      </c>
      <c r="D300" s="317"/>
      <c r="E300" s="327"/>
      <c r="F300" s="299"/>
      <c r="G300" s="299"/>
      <c r="H300" s="305"/>
      <c r="I300" s="308"/>
      <c r="J300" s="299"/>
      <c r="K300" s="302"/>
      <c r="L300" s="317"/>
      <c r="M300" s="320"/>
      <c r="N300" s="296"/>
      <c r="O300" s="296"/>
      <c r="P300" s="296"/>
      <c r="Q300" s="296"/>
      <c r="R300" s="296"/>
      <c r="S300" s="296"/>
      <c r="T300" s="296"/>
      <c r="U300" s="296"/>
      <c r="V300" s="296"/>
      <c r="W300" s="296"/>
      <c r="X300" s="296"/>
      <c r="Y300" s="296"/>
      <c r="Z300" s="296"/>
      <c r="AA300" s="296"/>
      <c r="AB300" s="296"/>
      <c r="AC300" s="296"/>
      <c r="AD300" s="296"/>
      <c r="AE300" s="296"/>
      <c r="AF300" s="296"/>
      <c r="AG300" s="296"/>
      <c r="AH300" s="296"/>
      <c r="AI300" s="296"/>
      <c r="AJ300" s="296"/>
      <c r="AK300" s="296"/>
    </row>
    <row r="301" spans="1:37" x14ac:dyDescent="0.25">
      <c r="A301" s="322">
        <v>170</v>
      </c>
      <c r="B301" s="315" t="s">
        <v>105</v>
      </c>
      <c r="C301" s="172" t="s">
        <v>1226</v>
      </c>
      <c r="D301" s="315" t="s">
        <v>357</v>
      </c>
      <c r="E301" s="325">
        <v>283</v>
      </c>
      <c r="F301" s="297">
        <v>48182</v>
      </c>
      <c r="G301" s="297">
        <v>18464</v>
      </c>
      <c r="H301" s="303">
        <v>0</v>
      </c>
      <c r="I301" s="306">
        <v>0.61678599999999995</v>
      </c>
      <c r="J301" s="297">
        <v>18464</v>
      </c>
      <c r="K301" s="300">
        <v>5225312</v>
      </c>
      <c r="L301" s="315" t="s">
        <v>1027</v>
      </c>
      <c r="M301" s="318">
        <v>50</v>
      </c>
      <c r="N301" s="294">
        <v>15</v>
      </c>
      <c r="O301" s="294">
        <v>8</v>
      </c>
      <c r="P301" s="294" t="s">
        <v>1028</v>
      </c>
      <c r="Q301" s="294">
        <v>10</v>
      </c>
      <c r="R301" s="294">
        <v>10</v>
      </c>
      <c r="S301" s="294">
        <v>10</v>
      </c>
      <c r="T301" s="294">
        <v>10</v>
      </c>
      <c r="U301" s="294">
        <v>10</v>
      </c>
      <c r="V301" s="294">
        <v>10</v>
      </c>
      <c r="W301" s="294">
        <v>10</v>
      </c>
      <c r="X301" s="294">
        <v>10</v>
      </c>
      <c r="Y301" s="294">
        <v>10</v>
      </c>
      <c r="Z301" s="294">
        <v>10</v>
      </c>
      <c r="AA301" s="294">
        <v>10</v>
      </c>
      <c r="AB301" s="294">
        <v>10</v>
      </c>
      <c r="AC301" s="294">
        <v>10</v>
      </c>
      <c r="AD301" s="294">
        <v>10</v>
      </c>
      <c r="AE301" s="294">
        <v>10</v>
      </c>
      <c r="AF301" s="294">
        <v>10</v>
      </c>
      <c r="AG301" s="294">
        <v>10</v>
      </c>
      <c r="AH301" s="294">
        <v>10</v>
      </c>
      <c r="AI301" s="294">
        <v>10</v>
      </c>
      <c r="AJ301" s="294">
        <v>10</v>
      </c>
      <c r="AK301" s="294">
        <v>10</v>
      </c>
    </row>
    <row r="302" spans="1:37" x14ac:dyDescent="0.25">
      <c r="A302" s="323"/>
      <c r="B302" s="316"/>
      <c r="C302" s="173" t="s">
        <v>1227</v>
      </c>
      <c r="D302" s="316"/>
      <c r="E302" s="326"/>
      <c r="F302" s="298"/>
      <c r="G302" s="298"/>
      <c r="H302" s="304"/>
      <c r="I302" s="307"/>
      <c r="J302" s="298"/>
      <c r="K302" s="301"/>
      <c r="L302" s="316"/>
      <c r="M302" s="319"/>
      <c r="N302" s="295"/>
      <c r="O302" s="295"/>
      <c r="P302" s="295"/>
      <c r="Q302" s="295"/>
      <c r="R302" s="295"/>
      <c r="S302" s="295"/>
      <c r="T302" s="295"/>
      <c r="U302" s="295"/>
      <c r="V302" s="295"/>
      <c r="W302" s="295"/>
      <c r="X302" s="295"/>
      <c r="Y302" s="295"/>
      <c r="Z302" s="295"/>
      <c r="AA302" s="295"/>
      <c r="AB302" s="295"/>
      <c r="AC302" s="295"/>
      <c r="AD302" s="295"/>
      <c r="AE302" s="295"/>
      <c r="AF302" s="295"/>
      <c r="AG302" s="295"/>
      <c r="AH302" s="295"/>
      <c r="AI302" s="295"/>
      <c r="AJ302" s="295"/>
      <c r="AK302" s="295"/>
    </row>
    <row r="303" spans="1:37" x14ac:dyDescent="0.25">
      <c r="A303" s="323"/>
      <c r="B303" s="316"/>
      <c r="C303" s="173" t="s">
        <v>1228</v>
      </c>
      <c r="D303" s="316"/>
      <c r="E303" s="326"/>
      <c r="F303" s="298"/>
      <c r="G303" s="298"/>
      <c r="H303" s="304"/>
      <c r="I303" s="307"/>
      <c r="J303" s="298"/>
      <c r="K303" s="301"/>
      <c r="L303" s="316"/>
      <c r="M303" s="319"/>
      <c r="N303" s="295"/>
      <c r="O303" s="295"/>
      <c r="P303" s="295"/>
      <c r="Q303" s="295"/>
      <c r="R303" s="295"/>
      <c r="S303" s="295"/>
      <c r="T303" s="295"/>
      <c r="U303" s="295"/>
      <c r="V303" s="295"/>
      <c r="W303" s="295"/>
      <c r="X303" s="295"/>
      <c r="Y303" s="295"/>
      <c r="Z303" s="295"/>
      <c r="AA303" s="295"/>
      <c r="AB303" s="295"/>
      <c r="AC303" s="295"/>
      <c r="AD303" s="295"/>
      <c r="AE303" s="295"/>
      <c r="AF303" s="295"/>
      <c r="AG303" s="295"/>
      <c r="AH303" s="295"/>
      <c r="AI303" s="295"/>
      <c r="AJ303" s="295"/>
      <c r="AK303" s="295"/>
    </row>
    <row r="304" spans="1:37" ht="25.5" x14ac:dyDescent="0.25">
      <c r="A304" s="323"/>
      <c r="B304" s="316"/>
      <c r="C304" s="173" t="s">
        <v>1229</v>
      </c>
      <c r="D304" s="316"/>
      <c r="E304" s="326"/>
      <c r="F304" s="298"/>
      <c r="G304" s="298"/>
      <c r="H304" s="304"/>
      <c r="I304" s="307"/>
      <c r="J304" s="298"/>
      <c r="K304" s="301"/>
      <c r="L304" s="316"/>
      <c r="M304" s="319"/>
      <c r="N304" s="295"/>
      <c r="O304" s="295"/>
      <c r="P304" s="295"/>
      <c r="Q304" s="295"/>
      <c r="R304" s="295"/>
      <c r="S304" s="295"/>
      <c r="T304" s="295"/>
      <c r="U304" s="295"/>
      <c r="V304" s="295"/>
      <c r="W304" s="295"/>
      <c r="X304" s="295"/>
      <c r="Y304" s="295"/>
      <c r="Z304" s="295"/>
      <c r="AA304" s="295"/>
      <c r="AB304" s="295"/>
      <c r="AC304" s="295"/>
      <c r="AD304" s="295"/>
      <c r="AE304" s="295"/>
      <c r="AF304" s="295"/>
      <c r="AG304" s="295"/>
      <c r="AH304" s="295"/>
      <c r="AI304" s="295"/>
      <c r="AJ304" s="295"/>
      <c r="AK304" s="295"/>
    </row>
    <row r="305" spans="1:37" ht="38.25" x14ac:dyDescent="0.25">
      <c r="A305" s="323"/>
      <c r="B305" s="316"/>
      <c r="C305" s="173" t="s">
        <v>1230</v>
      </c>
      <c r="D305" s="316"/>
      <c r="E305" s="326"/>
      <c r="F305" s="298"/>
      <c r="G305" s="298"/>
      <c r="H305" s="304"/>
      <c r="I305" s="307"/>
      <c r="J305" s="298"/>
      <c r="K305" s="301"/>
      <c r="L305" s="316"/>
      <c r="M305" s="319"/>
      <c r="N305" s="295"/>
      <c r="O305" s="295"/>
      <c r="P305" s="295"/>
      <c r="Q305" s="295"/>
      <c r="R305" s="295"/>
      <c r="S305" s="295"/>
      <c r="T305" s="295"/>
      <c r="U305" s="295"/>
      <c r="V305" s="295"/>
      <c r="W305" s="295"/>
      <c r="X305" s="295"/>
      <c r="Y305" s="295"/>
      <c r="Z305" s="295"/>
      <c r="AA305" s="295"/>
      <c r="AB305" s="295"/>
      <c r="AC305" s="295"/>
      <c r="AD305" s="295"/>
      <c r="AE305" s="295"/>
      <c r="AF305" s="295"/>
      <c r="AG305" s="295"/>
      <c r="AH305" s="295"/>
      <c r="AI305" s="295"/>
      <c r="AJ305" s="295"/>
      <c r="AK305" s="295"/>
    </row>
    <row r="306" spans="1:37" x14ac:dyDescent="0.25">
      <c r="A306" s="324"/>
      <c r="B306" s="317"/>
      <c r="C306" s="174" t="s">
        <v>1231</v>
      </c>
      <c r="D306" s="317"/>
      <c r="E306" s="327"/>
      <c r="F306" s="299"/>
      <c r="G306" s="299"/>
      <c r="H306" s="305"/>
      <c r="I306" s="308"/>
      <c r="J306" s="299"/>
      <c r="K306" s="302"/>
      <c r="L306" s="317"/>
      <c r="M306" s="320"/>
      <c r="N306" s="296"/>
      <c r="O306" s="296"/>
      <c r="P306" s="296"/>
      <c r="Q306" s="296"/>
      <c r="R306" s="296"/>
      <c r="S306" s="296"/>
      <c r="T306" s="296"/>
      <c r="U306" s="296"/>
      <c r="V306" s="296"/>
      <c r="W306" s="296"/>
      <c r="X306" s="296"/>
      <c r="Y306" s="296"/>
      <c r="Z306" s="296"/>
      <c r="AA306" s="296"/>
      <c r="AB306" s="296"/>
      <c r="AC306" s="296"/>
      <c r="AD306" s="296"/>
      <c r="AE306" s="296"/>
      <c r="AF306" s="296"/>
      <c r="AG306" s="296"/>
      <c r="AH306" s="296"/>
      <c r="AI306" s="296"/>
      <c r="AJ306" s="296"/>
      <c r="AK306" s="296"/>
    </row>
    <row r="307" spans="1:37" x14ac:dyDescent="0.25">
      <c r="A307" s="346">
        <v>173</v>
      </c>
      <c r="B307" s="340" t="s">
        <v>106</v>
      </c>
      <c r="C307" s="177" t="s">
        <v>1232</v>
      </c>
      <c r="D307" s="340" t="s">
        <v>359</v>
      </c>
      <c r="E307" s="349">
        <v>10</v>
      </c>
      <c r="F307" s="352">
        <v>22618</v>
      </c>
      <c r="G307" s="352">
        <v>14769</v>
      </c>
      <c r="H307" s="331">
        <v>1</v>
      </c>
      <c r="I307" s="306">
        <v>1</v>
      </c>
      <c r="J307" s="334" t="s">
        <v>1061</v>
      </c>
      <c r="K307" s="337" t="s">
        <v>1062</v>
      </c>
      <c r="L307" s="340" t="s">
        <v>987</v>
      </c>
      <c r="M307" s="343">
        <v>10</v>
      </c>
      <c r="N307" s="328" t="s">
        <v>1028</v>
      </c>
      <c r="O307" s="328" t="s">
        <v>1028</v>
      </c>
      <c r="P307" s="328" t="s">
        <v>1028</v>
      </c>
      <c r="Q307" s="328" t="s">
        <v>1028</v>
      </c>
      <c r="R307" s="328" t="s">
        <v>1028</v>
      </c>
      <c r="S307" s="328" t="s">
        <v>1028</v>
      </c>
      <c r="T307" s="328" t="s">
        <v>1028</v>
      </c>
      <c r="U307" s="328" t="s">
        <v>1028</v>
      </c>
      <c r="V307" s="328" t="s">
        <v>1028</v>
      </c>
      <c r="W307" s="328" t="s">
        <v>1028</v>
      </c>
      <c r="X307" s="328" t="s">
        <v>1028</v>
      </c>
      <c r="Y307" s="328" t="s">
        <v>1028</v>
      </c>
      <c r="Z307" s="328" t="s">
        <v>1028</v>
      </c>
      <c r="AA307" s="328" t="s">
        <v>1028</v>
      </c>
      <c r="AB307" s="328" t="s">
        <v>1028</v>
      </c>
      <c r="AC307" s="328" t="s">
        <v>1028</v>
      </c>
      <c r="AD307" s="328" t="s">
        <v>1028</v>
      </c>
      <c r="AE307" s="328" t="s">
        <v>1028</v>
      </c>
      <c r="AF307" s="328" t="s">
        <v>1028</v>
      </c>
      <c r="AG307" s="328" t="s">
        <v>1028</v>
      </c>
      <c r="AH307" s="328" t="s">
        <v>1028</v>
      </c>
      <c r="AI307" s="328" t="s">
        <v>1028</v>
      </c>
      <c r="AJ307" s="328" t="s">
        <v>1028</v>
      </c>
      <c r="AK307" s="328" t="s">
        <v>1028</v>
      </c>
    </row>
    <row r="308" spans="1:37" ht="25.5" x14ac:dyDescent="0.25">
      <c r="A308" s="348"/>
      <c r="B308" s="342"/>
      <c r="C308" s="179" t="s">
        <v>1233</v>
      </c>
      <c r="D308" s="342"/>
      <c r="E308" s="351"/>
      <c r="F308" s="354"/>
      <c r="G308" s="354"/>
      <c r="H308" s="333"/>
      <c r="I308" s="308"/>
      <c r="J308" s="336"/>
      <c r="K308" s="339"/>
      <c r="L308" s="342"/>
      <c r="M308" s="345"/>
      <c r="N308" s="330"/>
      <c r="O308" s="330"/>
      <c r="P308" s="330"/>
      <c r="Q308" s="330"/>
      <c r="R308" s="330"/>
      <c r="S308" s="330"/>
      <c r="T308" s="330"/>
      <c r="U308" s="330"/>
      <c r="V308" s="330"/>
      <c r="W308" s="330"/>
      <c r="X308" s="330"/>
      <c r="Y308" s="330"/>
      <c r="Z308" s="330"/>
      <c r="AA308" s="330"/>
      <c r="AB308" s="330"/>
      <c r="AC308" s="330"/>
      <c r="AD308" s="330"/>
      <c r="AE308" s="330"/>
      <c r="AF308" s="330"/>
      <c r="AG308" s="330"/>
      <c r="AH308" s="330"/>
      <c r="AI308" s="330"/>
      <c r="AJ308" s="330"/>
      <c r="AK308" s="330"/>
    </row>
    <row r="309" spans="1:37" x14ac:dyDescent="0.25">
      <c r="A309" s="322">
        <v>174</v>
      </c>
      <c r="B309" s="315" t="s">
        <v>107</v>
      </c>
      <c r="C309" s="172" t="s">
        <v>1234</v>
      </c>
      <c r="D309" s="315" t="s">
        <v>361</v>
      </c>
      <c r="E309" s="325">
        <v>96</v>
      </c>
      <c r="F309" s="297">
        <v>10625</v>
      </c>
      <c r="G309" s="297">
        <v>5786</v>
      </c>
      <c r="H309" s="303">
        <v>0</v>
      </c>
      <c r="I309" s="306">
        <v>0.45543499999999998</v>
      </c>
      <c r="J309" s="297">
        <v>5786</v>
      </c>
      <c r="K309" s="300">
        <v>555456</v>
      </c>
      <c r="L309" s="315" t="s">
        <v>1027</v>
      </c>
      <c r="M309" s="318">
        <v>20</v>
      </c>
      <c r="N309" s="294">
        <v>10</v>
      </c>
      <c r="O309" s="294">
        <v>3</v>
      </c>
      <c r="P309" s="294" t="s">
        <v>1028</v>
      </c>
      <c r="Q309" s="294">
        <v>3</v>
      </c>
      <c r="R309" s="294">
        <v>3</v>
      </c>
      <c r="S309" s="294">
        <v>3</v>
      </c>
      <c r="T309" s="294">
        <v>3</v>
      </c>
      <c r="U309" s="294">
        <v>3</v>
      </c>
      <c r="V309" s="294">
        <v>3</v>
      </c>
      <c r="W309" s="294">
        <v>3</v>
      </c>
      <c r="X309" s="294">
        <v>3</v>
      </c>
      <c r="Y309" s="294">
        <v>3</v>
      </c>
      <c r="Z309" s="294">
        <v>3</v>
      </c>
      <c r="AA309" s="294">
        <v>3</v>
      </c>
      <c r="AB309" s="294">
        <v>3</v>
      </c>
      <c r="AC309" s="294">
        <v>3</v>
      </c>
      <c r="AD309" s="294">
        <v>3</v>
      </c>
      <c r="AE309" s="294">
        <v>3</v>
      </c>
      <c r="AF309" s="294">
        <v>3</v>
      </c>
      <c r="AG309" s="294">
        <v>3</v>
      </c>
      <c r="AH309" s="294">
        <v>3</v>
      </c>
      <c r="AI309" s="294">
        <v>3</v>
      </c>
      <c r="AJ309" s="294">
        <v>3</v>
      </c>
      <c r="AK309" s="294">
        <v>3</v>
      </c>
    </row>
    <row r="310" spans="1:37" x14ac:dyDescent="0.25">
      <c r="A310" s="323"/>
      <c r="B310" s="316"/>
      <c r="C310" s="173" t="s">
        <v>1235</v>
      </c>
      <c r="D310" s="316"/>
      <c r="E310" s="326"/>
      <c r="F310" s="298"/>
      <c r="G310" s="298"/>
      <c r="H310" s="304"/>
      <c r="I310" s="307"/>
      <c r="J310" s="298"/>
      <c r="K310" s="301"/>
      <c r="L310" s="316"/>
      <c r="M310" s="319"/>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row>
    <row r="311" spans="1:37" ht="25.5" x14ac:dyDescent="0.25">
      <c r="A311" s="324"/>
      <c r="B311" s="317"/>
      <c r="C311" s="174" t="s">
        <v>1233</v>
      </c>
      <c r="D311" s="317"/>
      <c r="E311" s="327"/>
      <c r="F311" s="299"/>
      <c r="G311" s="299"/>
      <c r="H311" s="305"/>
      <c r="I311" s="308"/>
      <c r="J311" s="299"/>
      <c r="K311" s="302"/>
      <c r="L311" s="317"/>
      <c r="M311" s="320"/>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row>
    <row r="312" spans="1:37" x14ac:dyDescent="0.25">
      <c r="A312" s="322">
        <v>176</v>
      </c>
      <c r="B312" s="315" t="s">
        <v>141</v>
      </c>
      <c r="C312" s="172" t="s">
        <v>1234</v>
      </c>
      <c r="D312" s="315" t="s">
        <v>357</v>
      </c>
      <c r="E312" s="325">
        <v>3</v>
      </c>
      <c r="F312" s="297">
        <v>3998</v>
      </c>
      <c r="G312" s="297">
        <v>2616</v>
      </c>
      <c r="H312" s="303">
        <v>0</v>
      </c>
      <c r="I312" s="306">
        <v>0.34567300000000001</v>
      </c>
      <c r="J312" s="297">
        <v>2616</v>
      </c>
      <c r="K312" s="300">
        <v>7848</v>
      </c>
      <c r="L312" s="315" t="s">
        <v>1027</v>
      </c>
      <c r="M312" s="318">
        <v>3</v>
      </c>
      <c r="N312" s="294" t="s">
        <v>1028</v>
      </c>
      <c r="O312" s="294" t="s">
        <v>1028</v>
      </c>
      <c r="P312" s="294" t="s">
        <v>1028</v>
      </c>
      <c r="Q312" s="294" t="s">
        <v>1028</v>
      </c>
      <c r="R312" s="294" t="s">
        <v>1028</v>
      </c>
      <c r="S312" s="294" t="s">
        <v>1028</v>
      </c>
      <c r="T312" s="294" t="s">
        <v>1028</v>
      </c>
      <c r="U312" s="294" t="s">
        <v>1028</v>
      </c>
      <c r="V312" s="294" t="s">
        <v>1028</v>
      </c>
      <c r="W312" s="294" t="s">
        <v>1028</v>
      </c>
      <c r="X312" s="294" t="s">
        <v>1028</v>
      </c>
      <c r="Y312" s="294" t="s">
        <v>1028</v>
      </c>
      <c r="Z312" s="294" t="s">
        <v>1028</v>
      </c>
      <c r="AA312" s="294" t="s">
        <v>1028</v>
      </c>
      <c r="AB312" s="294" t="s">
        <v>1028</v>
      </c>
      <c r="AC312" s="294" t="s">
        <v>1028</v>
      </c>
      <c r="AD312" s="294" t="s">
        <v>1028</v>
      </c>
      <c r="AE312" s="294" t="s">
        <v>1028</v>
      </c>
      <c r="AF312" s="294" t="s">
        <v>1028</v>
      </c>
      <c r="AG312" s="294" t="s">
        <v>1028</v>
      </c>
      <c r="AH312" s="294" t="s">
        <v>1028</v>
      </c>
      <c r="AI312" s="294" t="s">
        <v>1028</v>
      </c>
      <c r="AJ312" s="294" t="s">
        <v>1028</v>
      </c>
      <c r="AK312" s="294" t="s">
        <v>1028</v>
      </c>
    </row>
    <row r="313" spans="1:37" x14ac:dyDescent="0.25">
      <c r="A313" s="323"/>
      <c r="B313" s="316"/>
      <c r="C313" s="173" t="s">
        <v>1235</v>
      </c>
      <c r="D313" s="316"/>
      <c r="E313" s="326"/>
      <c r="F313" s="298"/>
      <c r="G313" s="298"/>
      <c r="H313" s="304"/>
      <c r="I313" s="307"/>
      <c r="J313" s="298"/>
      <c r="K313" s="301"/>
      <c r="L313" s="316"/>
      <c r="M313" s="319"/>
      <c r="N313" s="295"/>
      <c r="O313" s="295"/>
      <c r="P313" s="295"/>
      <c r="Q313" s="295"/>
      <c r="R313" s="295"/>
      <c r="S313" s="295"/>
      <c r="T313" s="295"/>
      <c r="U313" s="295"/>
      <c r="V313" s="295"/>
      <c r="W313" s="295"/>
      <c r="X313" s="295"/>
      <c r="Y313" s="295"/>
      <c r="Z313" s="295"/>
      <c r="AA313" s="295"/>
      <c r="AB313" s="295"/>
      <c r="AC313" s="295"/>
      <c r="AD313" s="295"/>
      <c r="AE313" s="295"/>
      <c r="AF313" s="295"/>
      <c r="AG313" s="295"/>
      <c r="AH313" s="295"/>
      <c r="AI313" s="295"/>
      <c r="AJ313" s="295"/>
      <c r="AK313" s="295"/>
    </row>
    <row r="314" spans="1:37" ht="25.5" x14ac:dyDescent="0.25">
      <c r="A314" s="324"/>
      <c r="B314" s="317"/>
      <c r="C314" s="174" t="s">
        <v>1233</v>
      </c>
      <c r="D314" s="317"/>
      <c r="E314" s="327"/>
      <c r="F314" s="299"/>
      <c r="G314" s="299"/>
      <c r="H314" s="305"/>
      <c r="I314" s="308"/>
      <c r="J314" s="299"/>
      <c r="K314" s="302"/>
      <c r="L314" s="317"/>
      <c r="M314" s="320"/>
      <c r="N314" s="296"/>
      <c r="O314" s="296"/>
      <c r="P314" s="296"/>
      <c r="Q314" s="296"/>
      <c r="R314" s="296"/>
      <c r="S314" s="296"/>
      <c r="T314" s="296"/>
      <c r="U314" s="296"/>
      <c r="V314" s="296"/>
      <c r="W314" s="296"/>
      <c r="X314" s="296"/>
      <c r="Y314" s="296"/>
      <c r="Z314" s="296"/>
      <c r="AA314" s="296"/>
      <c r="AB314" s="296"/>
      <c r="AC314" s="296"/>
      <c r="AD314" s="296"/>
      <c r="AE314" s="296"/>
      <c r="AF314" s="296"/>
      <c r="AG314" s="296"/>
      <c r="AH314" s="296"/>
      <c r="AI314" s="296"/>
      <c r="AJ314" s="296"/>
      <c r="AK314" s="296"/>
    </row>
    <row r="315" spans="1:37" x14ac:dyDescent="0.25">
      <c r="A315" s="322">
        <v>192</v>
      </c>
      <c r="B315" s="315" t="s">
        <v>184</v>
      </c>
      <c r="C315" s="172" t="s">
        <v>1236</v>
      </c>
      <c r="D315" s="315" t="s">
        <v>363</v>
      </c>
      <c r="E315" s="325">
        <v>56</v>
      </c>
      <c r="F315" s="297">
        <v>7259</v>
      </c>
      <c r="G315" s="297">
        <v>3740</v>
      </c>
      <c r="H315" s="303">
        <v>0</v>
      </c>
      <c r="I315" s="306">
        <v>0.48477799999999999</v>
      </c>
      <c r="J315" s="297">
        <v>3740</v>
      </c>
      <c r="K315" s="300">
        <v>209440</v>
      </c>
      <c r="L315" s="315" t="s">
        <v>1027</v>
      </c>
      <c r="M315" s="318">
        <v>10</v>
      </c>
      <c r="N315" s="294">
        <v>2</v>
      </c>
      <c r="O315" s="294">
        <v>2</v>
      </c>
      <c r="P315" s="294" t="s">
        <v>1028</v>
      </c>
      <c r="Q315" s="294">
        <v>2</v>
      </c>
      <c r="R315" s="294">
        <v>2</v>
      </c>
      <c r="S315" s="294">
        <v>2</v>
      </c>
      <c r="T315" s="294">
        <v>2</v>
      </c>
      <c r="U315" s="294">
        <v>2</v>
      </c>
      <c r="V315" s="294">
        <v>2</v>
      </c>
      <c r="W315" s="294">
        <v>2</v>
      </c>
      <c r="X315" s="294">
        <v>2</v>
      </c>
      <c r="Y315" s="294">
        <v>2</v>
      </c>
      <c r="Z315" s="294">
        <v>2</v>
      </c>
      <c r="AA315" s="294">
        <v>2</v>
      </c>
      <c r="AB315" s="294">
        <v>2</v>
      </c>
      <c r="AC315" s="294">
        <v>2</v>
      </c>
      <c r="AD315" s="294">
        <v>2</v>
      </c>
      <c r="AE315" s="294">
        <v>2</v>
      </c>
      <c r="AF315" s="294">
        <v>2</v>
      </c>
      <c r="AG315" s="294">
        <v>2</v>
      </c>
      <c r="AH315" s="294">
        <v>2</v>
      </c>
      <c r="AI315" s="294">
        <v>2</v>
      </c>
      <c r="AJ315" s="294">
        <v>2</v>
      </c>
      <c r="AK315" s="294">
        <v>2</v>
      </c>
    </row>
    <row r="316" spans="1:37" ht="25.5" x14ac:dyDescent="0.25">
      <c r="A316" s="323"/>
      <c r="B316" s="316"/>
      <c r="C316" s="173" t="s">
        <v>1237</v>
      </c>
      <c r="D316" s="316"/>
      <c r="E316" s="326"/>
      <c r="F316" s="298"/>
      <c r="G316" s="298"/>
      <c r="H316" s="304"/>
      <c r="I316" s="307"/>
      <c r="J316" s="298"/>
      <c r="K316" s="301"/>
      <c r="L316" s="316"/>
      <c r="M316" s="319"/>
      <c r="N316" s="295"/>
      <c r="O316" s="295"/>
      <c r="P316" s="295"/>
      <c r="Q316" s="295"/>
      <c r="R316" s="295"/>
      <c r="S316" s="295"/>
      <c r="T316" s="295"/>
      <c r="U316" s="295"/>
      <c r="V316" s="295"/>
      <c r="W316" s="295"/>
      <c r="X316" s="295"/>
      <c r="Y316" s="295"/>
      <c r="Z316" s="295"/>
      <c r="AA316" s="295"/>
      <c r="AB316" s="295"/>
      <c r="AC316" s="295"/>
      <c r="AD316" s="295"/>
      <c r="AE316" s="295"/>
      <c r="AF316" s="295"/>
      <c r="AG316" s="295"/>
      <c r="AH316" s="295"/>
      <c r="AI316" s="295"/>
      <c r="AJ316" s="295"/>
      <c r="AK316" s="295"/>
    </row>
    <row r="317" spans="1:37" x14ac:dyDescent="0.25">
      <c r="A317" s="323"/>
      <c r="B317" s="316"/>
      <c r="C317" s="173" t="s">
        <v>1238</v>
      </c>
      <c r="D317" s="316"/>
      <c r="E317" s="326"/>
      <c r="F317" s="298"/>
      <c r="G317" s="298"/>
      <c r="H317" s="304"/>
      <c r="I317" s="307"/>
      <c r="J317" s="298"/>
      <c r="K317" s="301"/>
      <c r="L317" s="316"/>
      <c r="M317" s="319"/>
      <c r="N317" s="295"/>
      <c r="O317" s="295"/>
      <c r="P317" s="295"/>
      <c r="Q317" s="295"/>
      <c r="R317" s="295"/>
      <c r="S317" s="295"/>
      <c r="T317" s="295"/>
      <c r="U317" s="295"/>
      <c r="V317" s="295"/>
      <c r="W317" s="295"/>
      <c r="X317" s="295"/>
      <c r="Y317" s="295"/>
      <c r="Z317" s="295"/>
      <c r="AA317" s="295"/>
      <c r="AB317" s="295"/>
      <c r="AC317" s="295"/>
      <c r="AD317" s="295"/>
      <c r="AE317" s="295"/>
      <c r="AF317" s="295"/>
      <c r="AG317" s="295"/>
      <c r="AH317" s="295"/>
      <c r="AI317" s="295"/>
      <c r="AJ317" s="295"/>
      <c r="AK317" s="295"/>
    </row>
    <row r="318" spans="1:37" x14ac:dyDescent="0.25">
      <c r="A318" s="323"/>
      <c r="B318" s="316"/>
      <c r="C318" s="173" t="s">
        <v>1239</v>
      </c>
      <c r="D318" s="316"/>
      <c r="E318" s="326"/>
      <c r="F318" s="298"/>
      <c r="G318" s="298"/>
      <c r="H318" s="304"/>
      <c r="I318" s="307"/>
      <c r="J318" s="298"/>
      <c r="K318" s="301"/>
      <c r="L318" s="316"/>
      <c r="M318" s="319"/>
      <c r="N318" s="295"/>
      <c r="O318" s="295"/>
      <c r="P318" s="295"/>
      <c r="Q318" s="295"/>
      <c r="R318" s="295"/>
      <c r="S318" s="295"/>
      <c r="T318" s="295"/>
      <c r="U318" s="295"/>
      <c r="V318" s="295"/>
      <c r="W318" s="295"/>
      <c r="X318" s="295"/>
      <c r="Y318" s="295"/>
      <c r="Z318" s="295"/>
      <c r="AA318" s="295"/>
      <c r="AB318" s="295"/>
      <c r="AC318" s="295"/>
      <c r="AD318" s="295"/>
      <c r="AE318" s="295"/>
      <c r="AF318" s="295"/>
      <c r="AG318" s="295"/>
      <c r="AH318" s="295"/>
      <c r="AI318" s="295"/>
      <c r="AJ318" s="295"/>
      <c r="AK318" s="295"/>
    </row>
    <row r="319" spans="1:37" ht="25.5" x14ac:dyDescent="0.25">
      <c r="A319" s="323"/>
      <c r="B319" s="316"/>
      <c r="C319" s="173" t="s">
        <v>1240</v>
      </c>
      <c r="D319" s="316"/>
      <c r="E319" s="326"/>
      <c r="F319" s="298"/>
      <c r="G319" s="298"/>
      <c r="H319" s="304"/>
      <c r="I319" s="307"/>
      <c r="J319" s="298"/>
      <c r="K319" s="301"/>
      <c r="L319" s="316"/>
      <c r="M319" s="319"/>
      <c r="N319" s="295"/>
      <c r="O319" s="295"/>
      <c r="P319" s="295"/>
      <c r="Q319" s="295"/>
      <c r="R319" s="295"/>
      <c r="S319" s="295"/>
      <c r="T319" s="295"/>
      <c r="U319" s="295"/>
      <c r="V319" s="295"/>
      <c r="W319" s="295"/>
      <c r="X319" s="295"/>
      <c r="Y319" s="295"/>
      <c r="Z319" s="295"/>
      <c r="AA319" s="295"/>
      <c r="AB319" s="295"/>
      <c r="AC319" s="295"/>
      <c r="AD319" s="295"/>
      <c r="AE319" s="295"/>
      <c r="AF319" s="295"/>
      <c r="AG319" s="295"/>
      <c r="AH319" s="295"/>
      <c r="AI319" s="295"/>
      <c r="AJ319" s="295"/>
      <c r="AK319" s="295"/>
    </row>
    <row r="320" spans="1:37" x14ac:dyDescent="0.25">
      <c r="A320" s="324"/>
      <c r="B320" s="317"/>
      <c r="C320" s="174" t="s">
        <v>1241</v>
      </c>
      <c r="D320" s="317"/>
      <c r="E320" s="327"/>
      <c r="F320" s="299"/>
      <c r="G320" s="299"/>
      <c r="H320" s="305"/>
      <c r="I320" s="308"/>
      <c r="J320" s="299"/>
      <c r="K320" s="302"/>
      <c r="L320" s="317"/>
      <c r="M320" s="320"/>
      <c r="N320" s="296"/>
      <c r="O320" s="296"/>
      <c r="P320" s="296"/>
      <c r="Q320" s="296"/>
      <c r="R320" s="296"/>
      <c r="S320" s="296"/>
      <c r="T320" s="296"/>
      <c r="U320" s="296"/>
      <c r="V320" s="296"/>
      <c r="W320" s="296"/>
      <c r="X320" s="296"/>
      <c r="Y320" s="296"/>
      <c r="Z320" s="296"/>
      <c r="AA320" s="296"/>
      <c r="AB320" s="296"/>
      <c r="AC320" s="296"/>
      <c r="AD320" s="296"/>
      <c r="AE320" s="296"/>
      <c r="AF320" s="296"/>
      <c r="AG320" s="296"/>
      <c r="AH320" s="296"/>
      <c r="AI320" s="296"/>
      <c r="AJ320" s="296"/>
      <c r="AK320" s="296"/>
    </row>
    <row r="321" spans="1:37" ht="25.5" x14ac:dyDescent="0.25">
      <c r="A321" s="322">
        <v>195</v>
      </c>
      <c r="B321" s="315" t="s">
        <v>185</v>
      </c>
      <c r="C321" s="172" t="s">
        <v>1237</v>
      </c>
      <c r="D321" s="315" t="s">
        <v>363</v>
      </c>
      <c r="E321" s="325">
        <v>56</v>
      </c>
      <c r="F321" s="297">
        <v>11309</v>
      </c>
      <c r="G321" s="297">
        <v>6119</v>
      </c>
      <c r="H321" s="303">
        <v>0</v>
      </c>
      <c r="I321" s="306">
        <v>0.45892699999999997</v>
      </c>
      <c r="J321" s="297">
        <v>6119</v>
      </c>
      <c r="K321" s="300">
        <v>342664</v>
      </c>
      <c r="L321" s="315" t="s">
        <v>1027</v>
      </c>
      <c r="M321" s="318">
        <v>10</v>
      </c>
      <c r="N321" s="294">
        <v>2</v>
      </c>
      <c r="O321" s="294">
        <v>2</v>
      </c>
      <c r="P321" s="294" t="s">
        <v>1028</v>
      </c>
      <c r="Q321" s="294">
        <v>2</v>
      </c>
      <c r="R321" s="294">
        <v>2</v>
      </c>
      <c r="S321" s="294">
        <v>2</v>
      </c>
      <c r="T321" s="294">
        <v>2</v>
      </c>
      <c r="U321" s="294">
        <v>2</v>
      </c>
      <c r="V321" s="294">
        <v>2</v>
      </c>
      <c r="W321" s="294">
        <v>2</v>
      </c>
      <c r="X321" s="294">
        <v>2</v>
      </c>
      <c r="Y321" s="294">
        <v>2</v>
      </c>
      <c r="Z321" s="294">
        <v>2</v>
      </c>
      <c r="AA321" s="294">
        <v>2</v>
      </c>
      <c r="AB321" s="294">
        <v>2</v>
      </c>
      <c r="AC321" s="294">
        <v>2</v>
      </c>
      <c r="AD321" s="294">
        <v>2</v>
      </c>
      <c r="AE321" s="294">
        <v>2</v>
      </c>
      <c r="AF321" s="294">
        <v>2</v>
      </c>
      <c r="AG321" s="294">
        <v>2</v>
      </c>
      <c r="AH321" s="294">
        <v>2</v>
      </c>
      <c r="AI321" s="294">
        <v>2</v>
      </c>
      <c r="AJ321" s="294">
        <v>2</v>
      </c>
      <c r="AK321" s="294">
        <v>2</v>
      </c>
    </row>
    <row r="322" spans="1:37" x14ac:dyDescent="0.25">
      <c r="A322" s="323"/>
      <c r="B322" s="316"/>
      <c r="C322" s="173" t="s">
        <v>1239</v>
      </c>
      <c r="D322" s="316"/>
      <c r="E322" s="326"/>
      <c r="F322" s="298"/>
      <c r="G322" s="298"/>
      <c r="H322" s="304"/>
      <c r="I322" s="307"/>
      <c r="J322" s="298"/>
      <c r="K322" s="301"/>
      <c r="L322" s="316"/>
      <c r="M322" s="319"/>
      <c r="N322" s="295"/>
      <c r="O322" s="295"/>
      <c r="P322" s="295"/>
      <c r="Q322" s="295"/>
      <c r="R322" s="295"/>
      <c r="S322" s="295"/>
      <c r="T322" s="295"/>
      <c r="U322" s="295"/>
      <c r="V322" s="295"/>
      <c r="W322" s="295"/>
      <c r="X322" s="295"/>
      <c r="Y322" s="295"/>
      <c r="Z322" s="295"/>
      <c r="AA322" s="295"/>
      <c r="AB322" s="295"/>
      <c r="AC322" s="295"/>
      <c r="AD322" s="295"/>
      <c r="AE322" s="295"/>
      <c r="AF322" s="295"/>
      <c r="AG322" s="295"/>
      <c r="AH322" s="295"/>
      <c r="AI322" s="295"/>
      <c r="AJ322" s="295"/>
      <c r="AK322" s="295"/>
    </row>
    <row r="323" spans="1:37" ht="25.5" x14ac:dyDescent="0.25">
      <c r="A323" s="323"/>
      <c r="B323" s="316"/>
      <c r="C323" s="173" t="s">
        <v>1242</v>
      </c>
      <c r="D323" s="316"/>
      <c r="E323" s="326"/>
      <c r="F323" s="298"/>
      <c r="G323" s="298"/>
      <c r="H323" s="304"/>
      <c r="I323" s="307"/>
      <c r="J323" s="298"/>
      <c r="K323" s="301"/>
      <c r="L323" s="316"/>
      <c r="M323" s="319"/>
      <c r="N323" s="295"/>
      <c r="O323" s="295"/>
      <c r="P323" s="295"/>
      <c r="Q323" s="295"/>
      <c r="R323" s="295"/>
      <c r="S323" s="295"/>
      <c r="T323" s="295"/>
      <c r="U323" s="295"/>
      <c r="V323" s="295"/>
      <c r="W323" s="295"/>
      <c r="X323" s="295"/>
      <c r="Y323" s="295"/>
      <c r="Z323" s="295"/>
      <c r="AA323" s="295"/>
      <c r="AB323" s="295"/>
      <c r="AC323" s="295"/>
      <c r="AD323" s="295"/>
      <c r="AE323" s="295"/>
      <c r="AF323" s="295"/>
      <c r="AG323" s="295"/>
      <c r="AH323" s="295"/>
      <c r="AI323" s="295"/>
      <c r="AJ323" s="295"/>
      <c r="AK323" s="295"/>
    </row>
    <row r="324" spans="1:37" x14ac:dyDescent="0.25">
      <c r="A324" s="324"/>
      <c r="B324" s="317"/>
      <c r="C324" s="174" t="s">
        <v>1241</v>
      </c>
      <c r="D324" s="317"/>
      <c r="E324" s="327"/>
      <c r="F324" s="299"/>
      <c r="G324" s="299"/>
      <c r="H324" s="305"/>
      <c r="I324" s="308"/>
      <c r="J324" s="299"/>
      <c r="K324" s="302"/>
      <c r="L324" s="317"/>
      <c r="M324" s="320"/>
      <c r="N324" s="296"/>
      <c r="O324" s="296"/>
      <c r="P324" s="296"/>
      <c r="Q324" s="296"/>
      <c r="R324" s="296"/>
      <c r="S324" s="296"/>
      <c r="T324" s="296"/>
      <c r="U324" s="296"/>
      <c r="V324" s="296"/>
      <c r="W324" s="296"/>
      <c r="X324" s="296"/>
      <c r="Y324" s="296"/>
      <c r="Z324" s="296"/>
      <c r="AA324" s="296"/>
      <c r="AB324" s="296"/>
      <c r="AC324" s="296"/>
      <c r="AD324" s="296"/>
      <c r="AE324" s="296"/>
      <c r="AF324" s="296"/>
      <c r="AG324" s="296"/>
      <c r="AH324" s="296"/>
      <c r="AI324" s="296"/>
      <c r="AJ324" s="296"/>
      <c r="AK324" s="296"/>
    </row>
    <row r="325" spans="1:37" ht="38.25" x14ac:dyDescent="0.25">
      <c r="A325" s="163">
        <v>204</v>
      </c>
      <c r="B325" s="89" t="s">
        <v>108</v>
      </c>
      <c r="C325" s="164" t="s">
        <v>365</v>
      </c>
      <c r="D325" s="89" t="s">
        <v>366</v>
      </c>
      <c r="E325" s="157">
        <v>93</v>
      </c>
      <c r="F325" s="166">
        <v>27142</v>
      </c>
      <c r="G325" s="166">
        <v>14044</v>
      </c>
      <c r="H325" s="167">
        <v>0</v>
      </c>
      <c r="I325" s="168">
        <v>0.48257299999999997</v>
      </c>
      <c r="J325" s="166">
        <v>14044</v>
      </c>
      <c r="K325" s="169">
        <v>1306092</v>
      </c>
      <c r="L325" s="89" t="s">
        <v>1027</v>
      </c>
      <c r="M325" s="148">
        <v>15</v>
      </c>
      <c r="N325" s="148">
        <v>10</v>
      </c>
      <c r="O325" s="148">
        <v>5</v>
      </c>
      <c r="P325" s="148" t="s">
        <v>1028</v>
      </c>
      <c r="Q325" s="148">
        <v>3</v>
      </c>
      <c r="R325" s="148">
        <v>3</v>
      </c>
      <c r="S325" s="148">
        <v>3</v>
      </c>
      <c r="T325" s="148">
        <v>3</v>
      </c>
      <c r="U325" s="148">
        <v>3</v>
      </c>
      <c r="V325" s="148">
        <v>3</v>
      </c>
      <c r="W325" s="148">
        <v>3</v>
      </c>
      <c r="X325" s="148">
        <v>3</v>
      </c>
      <c r="Y325" s="148">
        <v>3</v>
      </c>
      <c r="Z325" s="148">
        <v>3</v>
      </c>
      <c r="AA325" s="148">
        <v>3</v>
      </c>
      <c r="AB325" s="148">
        <v>3</v>
      </c>
      <c r="AC325" s="148">
        <v>3</v>
      </c>
      <c r="AD325" s="148">
        <v>3</v>
      </c>
      <c r="AE325" s="148">
        <v>3</v>
      </c>
      <c r="AF325" s="148">
        <v>3</v>
      </c>
      <c r="AG325" s="148">
        <v>3</v>
      </c>
      <c r="AH325" s="148">
        <v>3</v>
      </c>
      <c r="AI325" s="148">
        <v>3</v>
      </c>
      <c r="AJ325" s="148">
        <v>3</v>
      </c>
      <c r="AK325" s="148">
        <v>3</v>
      </c>
    </row>
    <row r="326" spans="1:37" ht="76.5" x14ac:dyDescent="0.25">
      <c r="A326" s="163">
        <v>205</v>
      </c>
      <c r="B326" s="89" t="s">
        <v>142</v>
      </c>
      <c r="C326" s="164" t="s">
        <v>367</v>
      </c>
      <c r="D326" s="89" t="s">
        <v>288</v>
      </c>
      <c r="E326" s="157">
        <v>4</v>
      </c>
      <c r="F326" s="166">
        <v>34506</v>
      </c>
      <c r="G326" s="166">
        <v>16832</v>
      </c>
      <c r="H326" s="167">
        <v>0</v>
      </c>
      <c r="I326" s="168">
        <v>0.51220100000000002</v>
      </c>
      <c r="J326" s="166">
        <v>16832</v>
      </c>
      <c r="K326" s="169">
        <v>67328</v>
      </c>
      <c r="L326" s="89" t="s">
        <v>1027</v>
      </c>
      <c r="M326" s="148">
        <v>4</v>
      </c>
      <c r="N326" s="148" t="s">
        <v>1028</v>
      </c>
      <c r="O326" s="148" t="s">
        <v>1028</v>
      </c>
      <c r="P326" s="148" t="s">
        <v>1028</v>
      </c>
      <c r="Q326" s="148" t="s">
        <v>1028</v>
      </c>
      <c r="R326" s="148" t="s">
        <v>1028</v>
      </c>
      <c r="S326" s="148" t="s">
        <v>1028</v>
      </c>
      <c r="T326" s="148" t="s">
        <v>1028</v>
      </c>
      <c r="U326" s="148" t="s">
        <v>1028</v>
      </c>
      <c r="V326" s="148" t="s">
        <v>1028</v>
      </c>
      <c r="W326" s="148" t="s">
        <v>1028</v>
      </c>
      <c r="X326" s="148" t="s">
        <v>1028</v>
      </c>
      <c r="Y326" s="148" t="s">
        <v>1028</v>
      </c>
      <c r="Z326" s="148" t="s">
        <v>1028</v>
      </c>
      <c r="AA326" s="148" t="s">
        <v>1028</v>
      </c>
      <c r="AB326" s="148" t="s">
        <v>1028</v>
      </c>
      <c r="AC326" s="148" t="s">
        <v>1028</v>
      </c>
      <c r="AD326" s="148" t="s">
        <v>1028</v>
      </c>
      <c r="AE326" s="148" t="s">
        <v>1028</v>
      </c>
      <c r="AF326" s="148" t="s">
        <v>1028</v>
      </c>
      <c r="AG326" s="148" t="s">
        <v>1028</v>
      </c>
      <c r="AH326" s="148" t="s">
        <v>1028</v>
      </c>
      <c r="AI326" s="148" t="s">
        <v>1028</v>
      </c>
      <c r="AJ326" s="148" t="s">
        <v>1028</v>
      </c>
      <c r="AK326" s="148" t="s">
        <v>1028</v>
      </c>
    </row>
    <row r="327" spans="1:37" x14ac:dyDescent="0.25">
      <c r="A327" s="322">
        <v>207</v>
      </c>
      <c r="B327" s="315" t="s">
        <v>143</v>
      </c>
      <c r="C327" s="172" t="s">
        <v>1142</v>
      </c>
      <c r="D327" s="315" t="s">
        <v>288</v>
      </c>
      <c r="E327" s="325">
        <v>9</v>
      </c>
      <c r="F327" s="297">
        <v>8679</v>
      </c>
      <c r="G327" s="297">
        <v>6838</v>
      </c>
      <c r="H327" s="303">
        <v>0</v>
      </c>
      <c r="I327" s="306">
        <v>0.212121</v>
      </c>
      <c r="J327" s="297">
        <v>6838</v>
      </c>
      <c r="K327" s="300">
        <v>61542</v>
      </c>
      <c r="L327" s="315" t="s">
        <v>1027</v>
      </c>
      <c r="M327" s="318">
        <v>6</v>
      </c>
      <c r="N327" s="294">
        <v>3</v>
      </c>
      <c r="O327" s="294" t="s">
        <v>1028</v>
      </c>
      <c r="P327" s="294" t="s">
        <v>1028</v>
      </c>
      <c r="Q327" s="294" t="s">
        <v>1028</v>
      </c>
      <c r="R327" s="294" t="s">
        <v>1028</v>
      </c>
      <c r="S327" s="294" t="s">
        <v>1028</v>
      </c>
      <c r="T327" s="294" t="s">
        <v>1028</v>
      </c>
      <c r="U327" s="294" t="s">
        <v>1028</v>
      </c>
      <c r="V327" s="294" t="s">
        <v>1028</v>
      </c>
      <c r="W327" s="294" t="s">
        <v>1028</v>
      </c>
      <c r="X327" s="294" t="s">
        <v>1028</v>
      </c>
      <c r="Y327" s="294" t="s">
        <v>1028</v>
      </c>
      <c r="Z327" s="294" t="s">
        <v>1028</v>
      </c>
      <c r="AA327" s="294" t="s">
        <v>1028</v>
      </c>
      <c r="AB327" s="294" t="s">
        <v>1028</v>
      </c>
      <c r="AC327" s="294" t="s">
        <v>1028</v>
      </c>
      <c r="AD327" s="294" t="s">
        <v>1028</v>
      </c>
      <c r="AE327" s="294" t="s">
        <v>1028</v>
      </c>
      <c r="AF327" s="294" t="s">
        <v>1028</v>
      </c>
      <c r="AG327" s="294" t="s">
        <v>1028</v>
      </c>
      <c r="AH327" s="294" t="s">
        <v>1028</v>
      </c>
      <c r="AI327" s="294" t="s">
        <v>1028</v>
      </c>
      <c r="AJ327" s="294" t="s">
        <v>1028</v>
      </c>
      <c r="AK327" s="294" t="s">
        <v>1028</v>
      </c>
    </row>
    <row r="328" spans="1:37" x14ac:dyDescent="0.25">
      <c r="A328" s="323"/>
      <c r="B328" s="316"/>
      <c r="C328" s="173" t="s">
        <v>1243</v>
      </c>
      <c r="D328" s="316"/>
      <c r="E328" s="326"/>
      <c r="F328" s="298"/>
      <c r="G328" s="298"/>
      <c r="H328" s="304"/>
      <c r="I328" s="307"/>
      <c r="J328" s="298"/>
      <c r="K328" s="301"/>
      <c r="L328" s="316"/>
      <c r="M328" s="319"/>
      <c r="N328" s="295"/>
      <c r="O328" s="295"/>
      <c r="P328" s="295"/>
      <c r="Q328" s="295"/>
      <c r="R328" s="295"/>
      <c r="S328" s="295"/>
      <c r="T328" s="295"/>
      <c r="U328" s="295"/>
      <c r="V328" s="295"/>
      <c r="W328" s="295"/>
      <c r="X328" s="295"/>
      <c r="Y328" s="295"/>
      <c r="Z328" s="295"/>
      <c r="AA328" s="295"/>
      <c r="AB328" s="295"/>
      <c r="AC328" s="295"/>
      <c r="AD328" s="295"/>
      <c r="AE328" s="295"/>
      <c r="AF328" s="295"/>
      <c r="AG328" s="295"/>
      <c r="AH328" s="295"/>
      <c r="AI328" s="295"/>
      <c r="AJ328" s="295"/>
      <c r="AK328" s="295"/>
    </row>
    <row r="329" spans="1:37" x14ac:dyDescent="0.25">
      <c r="A329" s="324"/>
      <c r="B329" s="317"/>
      <c r="C329" s="174" t="s">
        <v>1244</v>
      </c>
      <c r="D329" s="317"/>
      <c r="E329" s="327"/>
      <c r="F329" s="299"/>
      <c r="G329" s="299"/>
      <c r="H329" s="305"/>
      <c r="I329" s="308"/>
      <c r="J329" s="299"/>
      <c r="K329" s="302"/>
      <c r="L329" s="317"/>
      <c r="M329" s="320"/>
      <c r="N329" s="296"/>
      <c r="O329" s="296"/>
      <c r="P329" s="296"/>
      <c r="Q329" s="296"/>
      <c r="R329" s="296"/>
      <c r="S329" s="296"/>
      <c r="T329" s="296"/>
      <c r="U329" s="296"/>
      <c r="V329" s="296"/>
      <c r="W329" s="296"/>
      <c r="X329" s="296"/>
      <c r="Y329" s="296"/>
      <c r="Z329" s="296"/>
      <c r="AA329" s="296"/>
      <c r="AB329" s="296"/>
      <c r="AC329" s="296"/>
      <c r="AD329" s="296"/>
      <c r="AE329" s="296"/>
      <c r="AF329" s="296"/>
      <c r="AG329" s="296"/>
      <c r="AH329" s="296"/>
      <c r="AI329" s="296"/>
      <c r="AJ329" s="296"/>
      <c r="AK329" s="296"/>
    </row>
    <row r="330" spans="1:37" x14ac:dyDescent="0.25">
      <c r="A330" s="322">
        <v>208</v>
      </c>
      <c r="B330" s="315" t="s">
        <v>109</v>
      </c>
      <c r="C330" s="172" t="s">
        <v>1245</v>
      </c>
      <c r="D330" s="315" t="s">
        <v>288</v>
      </c>
      <c r="E330" s="325">
        <v>14</v>
      </c>
      <c r="F330" s="297">
        <v>76901</v>
      </c>
      <c r="G330" s="297">
        <v>48315</v>
      </c>
      <c r="H330" s="303">
        <v>0</v>
      </c>
      <c r="I330" s="306">
        <v>0.37172500000000003</v>
      </c>
      <c r="J330" s="297">
        <v>48315</v>
      </c>
      <c r="K330" s="300">
        <v>676410</v>
      </c>
      <c r="L330" s="315" t="s">
        <v>1027</v>
      </c>
      <c r="M330" s="318">
        <v>10</v>
      </c>
      <c r="N330" s="294">
        <v>3</v>
      </c>
      <c r="O330" s="294" t="s">
        <v>1028</v>
      </c>
      <c r="P330" s="294" t="s">
        <v>1028</v>
      </c>
      <c r="Q330" s="294" t="s">
        <v>1028</v>
      </c>
      <c r="R330" s="294" t="s">
        <v>1028</v>
      </c>
      <c r="S330" s="294" t="s">
        <v>1028</v>
      </c>
      <c r="T330" s="294" t="s">
        <v>1028</v>
      </c>
      <c r="U330" s="294" t="s">
        <v>1028</v>
      </c>
      <c r="V330" s="294">
        <v>1</v>
      </c>
      <c r="W330" s="294" t="s">
        <v>1028</v>
      </c>
      <c r="X330" s="294" t="s">
        <v>1028</v>
      </c>
      <c r="Y330" s="294" t="s">
        <v>1028</v>
      </c>
      <c r="Z330" s="294" t="s">
        <v>1028</v>
      </c>
      <c r="AA330" s="294" t="s">
        <v>1028</v>
      </c>
      <c r="AB330" s="294" t="s">
        <v>1028</v>
      </c>
      <c r="AC330" s="294" t="s">
        <v>1028</v>
      </c>
      <c r="AD330" s="294" t="s">
        <v>1028</v>
      </c>
      <c r="AE330" s="294" t="s">
        <v>1028</v>
      </c>
      <c r="AF330" s="294" t="s">
        <v>1028</v>
      </c>
      <c r="AG330" s="294" t="s">
        <v>1028</v>
      </c>
      <c r="AH330" s="294" t="s">
        <v>1028</v>
      </c>
      <c r="AI330" s="294" t="s">
        <v>1028</v>
      </c>
      <c r="AJ330" s="294" t="s">
        <v>1028</v>
      </c>
      <c r="AK330" s="294" t="s">
        <v>1028</v>
      </c>
    </row>
    <row r="331" spans="1:37" x14ac:dyDescent="0.25">
      <c r="A331" s="323"/>
      <c r="B331" s="316"/>
      <c r="C331" s="173" t="s">
        <v>1246</v>
      </c>
      <c r="D331" s="316"/>
      <c r="E331" s="326"/>
      <c r="F331" s="298"/>
      <c r="G331" s="298"/>
      <c r="H331" s="304"/>
      <c r="I331" s="307"/>
      <c r="J331" s="298"/>
      <c r="K331" s="301"/>
      <c r="L331" s="316"/>
      <c r="M331" s="319"/>
      <c r="N331" s="295"/>
      <c r="O331" s="295"/>
      <c r="P331" s="295"/>
      <c r="Q331" s="295"/>
      <c r="R331" s="295"/>
      <c r="S331" s="295"/>
      <c r="T331" s="295"/>
      <c r="U331" s="295"/>
      <c r="V331" s="295"/>
      <c r="W331" s="295"/>
      <c r="X331" s="295"/>
      <c r="Y331" s="295"/>
      <c r="Z331" s="295"/>
      <c r="AA331" s="295"/>
      <c r="AB331" s="295"/>
      <c r="AC331" s="295"/>
      <c r="AD331" s="295"/>
      <c r="AE331" s="295"/>
      <c r="AF331" s="295"/>
      <c r="AG331" s="295"/>
      <c r="AH331" s="295"/>
      <c r="AI331" s="295"/>
      <c r="AJ331" s="295"/>
      <c r="AK331" s="295"/>
    </row>
    <row r="332" spans="1:37" x14ac:dyDescent="0.25">
      <c r="A332" s="324"/>
      <c r="B332" s="317"/>
      <c r="C332" s="174" t="s">
        <v>1247</v>
      </c>
      <c r="D332" s="317"/>
      <c r="E332" s="327"/>
      <c r="F332" s="299"/>
      <c r="G332" s="299"/>
      <c r="H332" s="305"/>
      <c r="I332" s="308"/>
      <c r="J332" s="299"/>
      <c r="K332" s="302"/>
      <c r="L332" s="317"/>
      <c r="M332" s="320"/>
      <c r="N332" s="296"/>
      <c r="O332" s="296"/>
      <c r="P332" s="296"/>
      <c r="Q332" s="296"/>
      <c r="R332" s="296"/>
      <c r="S332" s="296"/>
      <c r="T332" s="296"/>
      <c r="U332" s="296"/>
      <c r="V332" s="296"/>
      <c r="W332" s="296"/>
      <c r="X332" s="296"/>
      <c r="Y332" s="296"/>
      <c r="Z332" s="296"/>
      <c r="AA332" s="296"/>
      <c r="AB332" s="296"/>
      <c r="AC332" s="296"/>
      <c r="AD332" s="296"/>
      <c r="AE332" s="296"/>
      <c r="AF332" s="296"/>
      <c r="AG332" s="296"/>
      <c r="AH332" s="296"/>
      <c r="AI332" s="296"/>
      <c r="AJ332" s="296"/>
      <c r="AK332" s="296"/>
    </row>
    <row r="333" spans="1:37" x14ac:dyDescent="0.25">
      <c r="A333" s="322">
        <v>209</v>
      </c>
      <c r="B333" s="315" t="s">
        <v>144</v>
      </c>
      <c r="C333" s="172" t="s">
        <v>1245</v>
      </c>
      <c r="D333" s="315" t="s">
        <v>288</v>
      </c>
      <c r="E333" s="325">
        <v>1</v>
      </c>
      <c r="F333" s="297">
        <v>54494</v>
      </c>
      <c r="G333" s="297">
        <v>35545</v>
      </c>
      <c r="H333" s="303">
        <v>0</v>
      </c>
      <c r="I333" s="306">
        <v>0.34772599999999998</v>
      </c>
      <c r="J333" s="297">
        <v>35545</v>
      </c>
      <c r="K333" s="300">
        <v>35545</v>
      </c>
      <c r="L333" s="315" t="s">
        <v>1027</v>
      </c>
      <c r="M333" s="318" t="s">
        <v>1138</v>
      </c>
      <c r="N333" s="294" t="s">
        <v>1028</v>
      </c>
      <c r="O333" s="294" t="s">
        <v>1028</v>
      </c>
      <c r="P333" s="294" t="s">
        <v>1028</v>
      </c>
      <c r="Q333" s="294" t="s">
        <v>1028</v>
      </c>
      <c r="R333" s="294" t="s">
        <v>1028</v>
      </c>
      <c r="S333" s="294" t="s">
        <v>1028</v>
      </c>
      <c r="T333" s="294" t="s">
        <v>1028</v>
      </c>
      <c r="U333" s="294" t="s">
        <v>1028</v>
      </c>
      <c r="V333" s="294">
        <v>1</v>
      </c>
      <c r="W333" s="294" t="s">
        <v>1028</v>
      </c>
      <c r="X333" s="294" t="s">
        <v>1028</v>
      </c>
      <c r="Y333" s="294" t="s">
        <v>1028</v>
      </c>
      <c r="Z333" s="294" t="s">
        <v>1028</v>
      </c>
      <c r="AA333" s="294" t="s">
        <v>1028</v>
      </c>
      <c r="AB333" s="294" t="s">
        <v>1028</v>
      </c>
      <c r="AC333" s="294" t="s">
        <v>1028</v>
      </c>
      <c r="AD333" s="294" t="s">
        <v>1028</v>
      </c>
      <c r="AE333" s="294" t="s">
        <v>1028</v>
      </c>
      <c r="AF333" s="294" t="s">
        <v>1028</v>
      </c>
      <c r="AG333" s="294" t="s">
        <v>1028</v>
      </c>
      <c r="AH333" s="294" t="s">
        <v>1028</v>
      </c>
      <c r="AI333" s="294" t="s">
        <v>1028</v>
      </c>
      <c r="AJ333" s="294" t="s">
        <v>1028</v>
      </c>
      <c r="AK333" s="294" t="s">
        <v>1028</v>
      </c>
    </row>
    <row r="334" spans="1:37" x14ac:dyDescent="0.25">
      <c r="A334" s="323"/>
      <c r="B334" s="316"/>
      <c r="C334" s="173" t="s">
        <v>1248</v>
      </c>
      <c r="D334" s="316"/>
      <c r="E334" s="326"/>
      <c r="F334" s="298"/>
      <c r="G334" s="298"/>
      <c r="H334" s="304"/>
      <c r="I334" s="307"/>
      <c r="J334" s="298"/>
      <c r="K334" s="301"/>
      <c r="L334" s="316"/>
      <c r="M334" s="319"/>
      <c r="N334" s="295"/>
      <c r="O334" s="295"/>
      <c r="P334" s="295"/>
      <c r="Q334" s="295"/>
      <c r="R334" s="295"/>
      <c r="S334" s="295"/>
      <c r="T334" s="295"/>
      <c r="U334" s="295"/>
      <c r="V334" s="295"/>
      <c r="W334" s="295"/>
      <c r="X334" s="295"/>
      <c r="Y334" s="295"/>
      <c r="Z334" s="295"/>
      <c r="AA334" s="295"/>
      <c r="AB334" s="295"/>
      <c r="AC334" s="295"/>
      <c r="AD334" s="295"/>
      <c r="AE334" s="295"/>
      <c r="AF334" s="295"/>
      <c r="AG334" s="295"/>
      <c r="AH334" s="295"/>
      <c r="AI334" s="295"/>
      <c r="AJ334" s="295"/>
      <c r="AK334" s="295"/>
    </row>
    <row r="335" spans="1:37" x14ac:dyDescent="0.25">
      <c r="A335" s="324"/>
      <c r="B335" s="317"/>
      <c r="C335" s="174" t="s">
        <v>1247</v>
      </c>
      <c r="D335" s="317"/>
      <c r="E335" s="327"/>
      <c r="F335" s="299"/>
      <c r="G335" s="299"/>
      <c r="H335" s="305"/>
      <c r="I335" s="308"/>
      <c r="J335" s="299"/>
      <c r="K335" s="302"/>
      <c r="L335" s="317"/>
      <c r="M335" s="320"/>
      <c r="N335" s="296"/>
      <c r="O335" s="296"/>
      <c r="P335" s="296"/>
      <c r="Q335" s="296"/>
      <c r="R335" s="296"/>
      <c r="S335" s="296"/>
      <c r="T335" s="296"/>
      <c r="U335" s="296"/>
      <c r="V335" s="296"/>
      <c r="W335" s="296"/>
      <c r="X335" s="296"/>
      <c r="Y335" s="296"/>
      <c r="Z335" s="296"/>
      <c r="AA335" s="296"/>
      <c r="AB335" s="296"/>
      <c r="AC335" s="296"/>
      <c r="AD335" s="296"/>
      <c r="AE335" s="296"/>
      <c r="AF335" s="296"/>
      <c r="AG335" s="296"/>
      <c r="AH335" s="296"/>
      <c r="AI335" s="296"/>
      <c r="AJ335" s="296"/>
      <c r="AK335" s="296"/>
    </row>
    <row r="336" spans="1:37" x14ac:dyDescent="0.25">
      <c r="A336" s="322">
        <v>210</v>
      </c>
      <c r="B336" s="315" t="s">
        <v>110</v>
      </c>
      <c r="C336" s="172" t="s">
        <v>1245</v>
      </c>
      <c r="D336" s="315" t="s">
        <v>288</v>
      </c>
      <c r="E336" s="325">
        <v>14</v>
      </c>
      <c r="F336" s="297">
        <v>41554</v>
      </c>
      <c r="G336" s="297">
        <v>21444</v>
      </c>
      <c r="H336" s="303">
        <v>0</v>
      </c>
      <c r="I336" s="306">
        <v>0.48394900000000002</v>
      </c>
      <c r="J336" s="297">
        <v>21444</v>
      </c>
      <c r="K336" s="300">
        <v>300216</v>
      </c>
      <c r="L336" s="315" t="s">
        <v>1027</v>
      </c>
      <c r="M336" s="318">
        <v>2</v>
      </c>
      <c r="N336" s="294">
        <v>1</v>
      </c>
      <c r="O336" s="294" t="s">
        <v>1028</v>
      </c>
      <c r="P336" s="294" t="s">
        <v>1028</v>
      </c>
      <c r="Q336" s="294" t="s">
        <v>1028</v>
      </c>
      <c r="R336" s="294">
        <v>1</v>
      </c>
      <c r="S336" s="294">
        <v>1</v>
      </c>
      <c r="T336" s="294">
        <v>3</v>
      </c>
      <c r="U336" s="294">
        <v>1</v>
      </c>
      <c r="V336" s="294" t="s">
        <v>1028</v>
      </c>
      <c r="W336" s="294">
        <v>1</v>
      </c>
      <c r="X336" s="294" t="s">
        <v>1028</v>
      </c>
      <c r="Y336" s="294">
        <v>1</v>
      </c>
      <c r="Z336" s="294" t="s">
        <v>1028</v>
      </c>
      <c r="AA336" s="294">
        <v>1</v>
      </c>
      <c r="AB336" s="294">
        <v>1</v>
      </c>
      <c r="AC336" s="294" t="s">
        <v>1028</v>
      </c>
      <c r="AD336" s="294" t="s">
        <v>1028</v>
      </c>
      <c r="AE336" s="294" t="s">
        <v>1028</v>
      </c>
      <c r="AF336" s="294" t="s">
        <v>1028</v>
      </c>
      <c r="AG336" s="294" t="s">
        <v>1028</v>
      </c>
      <c r="AH336" s="294" t="s">
        <v>1028</v>
      </c>
      <c r="AI336" s="294" t="s">
        <v>1028</v>
      </c>
      <c r="AJ336" s="294" t="s">
        <v>1028</v>
      </c>
      <c r="AK336" s="294">
        <v>1</v>
      </c>
    </row>
    <row r="337" spans="1:37" x14ac:dyDescent="0.25">
      <c r="A337" s="324"/>
      <c r="B337" s="317"/>
      <c r="C337" s="174" t="s">
        <v>1249</v>
      </c>
      <c r="D337" s="317"/>
      <c r="E337" s="327"/>
      <c r="F337" s="299"/>
      <c r="G337" s="299"/>
      <c r="H337" s="305"/>
      <c r="I337" s="308"/>
      <c r="J337" s="299"/>
      <c r="K337" s="302"/>
      <c r="L337" s="317"/>
      <c r="M337" s="320"/>
      <c r="N337" s="296"/>
      <c r="O337" s="296"/>
      <c r="P337" s="296"/>
      <c r="Q337" s="296"/>
      <c r="R337" s="296"/>
      <c r="S337" s="296"/>
      <c r="T337" s="296"/>
      <c r="U337" s="296"/>
      <c r="V337" s="296"/>
      <c r="W337" s="296"/>
      <c r="X337" s="296"/>
      <c r="Y337" s="296"/>
      <c r="Z337" s="296"/>
      <c r="AA337" s="296"/>
      <c r="AB337" s="296"/>
      <c r="AC337" s="296"/>
      <c r="AD337" s="296"/>
      <c r="AE337" s="296"/>
      <c r="AF337" s="296"/>
      <c r="AG337" s="296"/>
      <c r="AH337" s="296"/>
      <c r="AI337" s="296"/>
      <c r="AJ337" s="296"/>
      <c r="AK337" s="296"/>
    </row>
    <row r="338" spans="1:37" x14ac:dyDescent="0.25">
      <c r="A338" s="322">
        <v>211</v>
      </c>
      <c r="B338" s="315" t="s">
        <v>111</v>
      </c>
      <c r="C338" s="172" t="s">
        <v>1245</v>
      </c>
      <c r="D338" s="315" t="s">
        <v>288</v>
      </c>
      <c r="E338" s="325">
        <v>7</v>
      </c>
      <c r="F338" s="297">
        <v>31244</v>
      </c>
      <c r="G338" s="297">
        <v>15216</v>
      </c>
      <c r="H338" s="303">
        <v>0</v>
      </c>
      <c r="I338" s="306">
        <v>0.51299399999999995</v>
      </c>
      <c r="J338" s="297">
        <v>15216</v>
      </c>
      <c r="K338" s="300">
        <v>106512</v>
      </c>
      <c r="L338" s="315" t="s">
        <v>1027</v>
      </c>
      <c r="M338" s="318" t="s">
        <v>1138</v>
      </c>
      <c r="N338" s="294" t="s">
        <v>1028</v>
      </c>
      <c r="O338" s="294" t="s">
        <v>1028</v>
      </c>
      <c r="P338" s="294" t="s">
        <v>1028</v>
      </c>
      <c r="Q338" s="294" t="s">
        <v>1028</v>
      </c>
      <c r="R338" s="294">
        <v>1</v>
      </c>
      <c r="S338" s="294">
        <v>1</v>
      </c>
      <c r="T338" s="294" t="s">
        <v>1028</v>
      </c>
      <c r="U338" s="294" t="s">
        <v>1028</v>
      </c>
      <c r="V338" s="294" t="s">
        <v>1028</v>
      </c>
      <c r="W338" s="294" t="s">
        <v>1028</v>
      </c>
      <c r="X338" s="294">
        <v>1</v>
      </c>
      <c r="Y338" s="294">
        <v>1</v>
      </c>
      <c r="Z338" s="294" t="s">
        <v>1028</v>
      </c>
      <c r="AA338" s="294">
        <v>1</v>
      </c>
      <c r="AB338" s="294">
        <v>1</v>
      </c>
      <c r="AC338" s="294" t="s">
        <v>1028</v>
      </c>
      <c r="AD338" s="294" t="s">
        <v>1028</v>
      </c>
      <c r="AE338" s="294" t="s">
        <v>1028</v>
      </c>
      <c r="AF338" s="294" t="s">
        <v>1028</v>
      </c>
      <c r="AG338" s="294" t="s">
        <v>1028</v>
      </c>
      <c r="AH338" s="294" t="s">
        <v>1028</v>
      </c>
      <c r="AI338" s="294" t="s">
        <v>1028</v>
      </c>
      <c r="AJ338" s="294" t="s">
        <v>1028</v>
      </c>
      <c r="AK338" s="294">
        <v>1</v>
      </c>
    </row>
    <row r="339" spans="1:37" x14ac:dyDescent="0.25">
      <c r="A339" s="324"/>
      <c r="B339" s="317"/>
      <c r="C339" s="174" t="s">
        <v>1250</v>
      </c>
      <c r="D339" s="317"/>
      <c r="E339" s="327"/>
      <c r="F339" s="299"/>
      <c r="G339" s="299"/>
      <c r="H339" s="305"/>
      <c r="I339" s="308"/>
      <c r="J339" s="299"/>
      <c r="K339" s="302"/>
      <c r="L339" s="317"/>
      <c r="M339" s="320"/>
      <c r="N339" s="296"/>
      <c r="O339" s="296"/>
      <c r="P339" s="296"/>
      <c r="Q339" s="296"/>
      <c r="R339" s="296"/>
      <c r="S339" s="296"/>
      <c r="T339" s="296"/>
      <c r="U339" s="296"/>
      <c r="V339" s="296"/>
      <c r="W339" s="296"/>
      <c r="X339" s="296"/>
      <c r="Y339" s="296"/>
      <c r="Z339" s="296"/>
      <c r="AA339" s="296"/>
      <c r="AB339" s="296"/>
      <c r="AC339" s="296"/>
      <c r="AD339" s="296"/>
      <c r="AE339" s="296"/>
      <c r="AF339" s="296"/>
      <c r="AG339" s="296"/>
      <c r="AH339" s="296"/>
      <c r="AI339" s="296"/>
      <c r="AJ339" s="296"/>
      <c r="AK339" s="296"/>
    </row>
    <row r="340" spans="1:37" x14ac:dyDescent="0.25">
      <c r="A340" s="322">
        <v>212</v>
      </c>
      <c r="B340" s="315" t="s">
        <v>112</v>
      </c>
      <c r="C340" s="172" t="s">
        <v>1251</v>
      </c>
      <c r="D340" s="315" t="s">
        <v>288</v>
      </c>
      <c r="E340" s="325">
        <v>37</v>
      </c>
      <c r="F340" s="297">
        <v>3524</v>
      </c>
      <c r="G340" s="297">
        <v>2384</v>
      </c>
      <c r="H340" s="303">
        <v>0</v>
      </c>
      <c r="I340" s="306">
        <v>0.32349600000000001</v>
      </c>
      <c r="J340" s="297">
        <v>2384</v>
      </c>
      <c r="K340" s="300">
        <v>88208</v>
      </c>
      <c r="L340" s="315" t="s">
        <v>1027</v>
      </c>
      <c r="M340" s="318">
        <v>10</v>
      </c>
      <c r="N340" s="294">
        <v>5</v>
      </c>
      <c r="O340" s="294">
        <v>1</v>
      </c>
      <c r="P340" s="294" t="s">
        <v>1028</v>
      </c>
      <c r="Q340" s="294">
        <v>1</v>
      </c>
      <c r="R340" s="294">
        <v>1</v>
      </c>
      <c r="S340" s="294">
        <v>1</v>
      </c>
      <c r="T340" s="294">
        <v>1</v>
      </c>
      <c r="U340" s="294">
        <v>1</v>
      </c>
      <c r="V340" s="294">
        <v>1</v>
      </c>
      <c r="W340" s="294">
        <v>1</v>
      </c>
      <c r="X340" s="294">
        <v>1</v>
      </c>
      <c r="Y340" s="294">
        <v>1</v>
      </c>
      <c r="Z340" s="294">
        <v>1</v>
      </c>
      <c r="AA340" s="294">
        <v>1</v>
      </c>
      <c r="AB340" s="294">
        <v>1</v>
      </c>
      <c r="AC340" s="294">
        <v>1</v>
      </c>
      <c r="AD340" s="294">
        <v>1</v>
      </c>
      <c r="AE340" s="294">
        <v>1</v>
      </c>
      <c r="AF340" s="294">
        <v>1</v>
      </c>
      <c r="AG340" s="294">
        <v>1</v>
      </c>
      <c r="AH340" s="294">
        <v>1</v>
      </c>
      <c r="AI340" s="294">
        <v>1</v>
      </c>
      <c r="AJ340" s="294">
        <v>1</v>
      </c>
      <c r="AK340" s="294">
        <v>1</v>
      </c>
    </row>
    <row r="341" spans="1:37" x14ac:dyDescent="0.25">
      <c r="A341" s="323"/>
      <c r="B341" s="316"/>
      <c r="C341" s="173" t="s">
        <v>1252</v>
      </c>
      <c r="D341" s="316"/>
      <c r="E341" s="326"/>
      <c r="F341" s="298"/>
      <c r="G341" s="298"/>
      <c r="H341" s="304"/>
      <c r="I341" s="307"/>
      <c r="J341" s="298"/>
      <c r="K341" s="301"/>
      <c r="L341" s="316"/>
      <c r="M341" s="319"/>
      <c r="N341" s="295"/>
      <c r="O341" s="295"/>
      <c r="P341" s="295"/>
      <c r="Q341" s="295"/>
      <c r="R341" s="295"/>
      <c r="S341" s="295"/>
      <c r="T341" s="295"/>
      <c r="U341" s="295"/>
      <c r="V341" s="295"/>
      <c r="W341" s="295"/>
      <c r="X341" s="295"/>
      <c r="Y341" s="295"/>
      <c r="Z341" s="295"/>
      <c r="AA341" s="295"/>
      <c r="AB341" s="295"/>
      <c r="AC341" s="295"/>
      <c r="AD341" s="295"/>
      <c r="AE341" s="295"/>
      <c r="AF341" s="295"/>
      <c r="AG341" s="295"/>
      <c r="AH341" s="295"/>
      <c r="AI341" s="295"/>
      <c r="AJ341" s="295"/>
      <c r="AK341" s="295"/>
    </row>
    <row r="342" spans="1:37" x14ac:dyDescent="0.25">
      <c r="A342" s="323"/>
      <c r="B342" s="316"/>
      <c r="C342" s="173" t="s">
        <v>1253</v>
      </c>
      <c r="D342" s="316"/>
      <c r="E342" s="326"/>
      <c r="F342" s="298"/>
      <c r="G342" s="298"/>
      <c r="H342" s="304"/>
      <c r="I342" s="307"/>
      <c r="J342" s="298"/>
      <c r="K342" s="301"/>
      <c r="L342" s="316"/>
      <c r="M342" s="319"/>
      <c r="N342" s="295"/>
      <c r="O342" s="295"/>
      <c r="P342" s="295"/>
      <c r="Q342" s="295"/>
      <c r="R342" s="295"/>
      <c r="S342" s="295"/>
      <c r="T342" s="295"/>
      <c r="U342" s="295"/>
      <c r="V342" s="295"/>
      <c r="W342" s="295"/>
      <c r="X342" s="295"/>
      <c r="Y342" s="295"/>
      <c r="Z342" s="295"/>
      <c r="AA342" s="295"/>
      <c r="AB342" s="295"/>
      <c r="AC342" s="295"/>
      <c r="AD342" s="295"/>
      <c r="AE342" s="295"/>
      <c r="AF342" s="295"/>
      <c r="AG342" s="295"/>
      <c r="AH342" s="295"/>
      <c r="AI342" s="295"/>
      <c r="AJ342" s="295"/>
      <c r="AK342" s="295"/>
    </row>
    <row r="343" spans="1:37" x14ac:dyDescent="0.25">
      <c r="A343" s="323"/>
      <c r="B343" s="316"/>
      <c r="C343" s="173" t="s">
        <v>1254</v>
      </c>
      <c r="D343" s="316"/>
      <c r="E343" s="326"/>
      <c r="F343" s="298"/>
      <c r="G343" s="298"/>
      <c r="H343" s="304"/>
      <c r="I343" s="307"/>
      <c r="J343" s="298"/>
      <c r="K343" s="301"/>
      <c r="L343" s="316"/>
      <c r="M343" s="319"/>
      <c r="N343" s="295"/>
      <c r="O343" s="295"/>
      <c r="P343" s="295"/>
      <c r="Q343" s="295"/>
      <c r="R343" s="295"/>
      <c r="S343" s="295"/>
      <c r="T343" s="295"/>
      <c r="U343" s="295"/>
      <c r="V343" s="295"/>
      <c r="W343" s="295"/>
      <c r="X343" s="295"/>
      <c r="Y343" s="295"/>
      <c r="Z343" s="295"/>
      <c r="AA343" s="295"/>
      <c r="AB343" s="295"/>
      <c r="AC343" s="295"/>
      <c r="AD343" s="295"/>
      <c r="AE343" s="295"/>
      <c r="AF343" s="295"/>
      <c r="AG343" s="295"/>
      <c r="AH343" s="295"/>
      <c r="AI343" s="295"/>
      <c r="AJ343" s="295"/>
      <c r="AK343" s="295"/>
    </row>
    <row r="344" spans="1:37" x14ac:dyDescent="0.25">
      <c r="A344" s="324"/>
      <c r="B344" s="317"/>
      <c r="C344" s="174" t="s">
        <v>1255</v>
      </c>
      <c r="D344" s="317"/>
      <c r="E344" s="327"/>
      <c r="F344" s="299"/>
      <c r="G344" s="299"/>
      <c r="H344" s="305"/>
      <c r="I344" s="308"/>
      <c r="J344" s="299"/>
      <c r="K344" s="302"/>
      <c r="L344" s="317"/>
      <c r="M344" s="320"/>
      <c r="N344" s="296"/>
      <c r="O344" s="296"/>
      <c r="P344" s="296"/>
      <c r="Q344" s="296"/>
      <c r="R344" s="296"/>
      <c r="S344" s="296"/>
      <c r="T344" s="296"/>
      <c r="U344" s="296"/>
      <c r="V344" s="296"/>
      <c r="W344" s="296"/>
      <c r="X344" s="296"/>
      <c r="Y344" s="296"/>
      <c r="Z344" s="296"/>
      <c r="AA344" s="296"/>
      <c r="AB344" s="296"/>
      <c r="AC344" s="296"/>
      <c r="AD344" s="296"/>
      <c r="AE344" s="296"/>
      <c r="AF344" s="296"/>
      <c r="AG344" s="296"/>
      <c r="AH344" s="296"/>
      <c r="AI344" s="296"/>
      <c r="AJ344" s="296"/>
      <c r="AK344" s="296"/>
    </row>
    <row r="345" spans="1:37" x14ac:dyDescent="0.25">
      <c r="A345" s="346">
        <v>213</v>
      </c>
      <c r="B345" s="340" t="s">
        <v>145</v>
      </c>
      <c r="C345" s="177" t="s">
        <v>1256</v>
      </c>
      <c r="D345" s="340" t="s">
        <v>288</v>
      </c>
      <c r="E345" s="349">
        <v>1</v>
      </c>
      <c r="F345" s="352">
        <v>11046</v>
      </c>
      <c r="G345" s="352">
        <v>5786</v>
      </c>
      <c r="H345" s="331">
        <v>1</v>
      </c>
      <c r="I345" s="306">
        <v>1</v>
      </c>
      <c r="J345" s="334" t="s">
        <v>1061</v>
      </c>
      <c r="K345" s="337" t="s">
        <v>1062</v>
      </c>
      <c r="L345" s="340" t="s">
        <v>987</v>
      </c>
      <c r="M345" s="343">
        <v>1</v>
      </c>
      <c r="N345" s="328" t="s">
        <v>1028</v>
      </c>
      <c r="O345" s="328" t="s">
        <v>1028</v>
      </c>
      <c r="P345" s="328" t="s">
        <v>1028</v>
      </c>
      <c r="Q345" s="328" t="s">
        <v>1028</v>
      </c>
      <c r="R345" s="328" t="s">
        <v>1028</v>
      </c>
      <c r="S345" s="328" t="s">
        <v>1028</v>
      </c>
      <c r="T345" s="328" t="s">
        <v>1028</v>
      </c>
      <c r="U345" s="328" t="s">
        <v>1028</v>
      </c>
      <c r="V345" s="328" t="s">
        <v>1028</v>
      </c>
      <c r="W345" s="328" t="s">
        <v>1028</v>
      </c>
      <c r="X345" s="328" t="s">
        <v>1028</v>
      </c>
      <c r="Y345" s="328" t="s">
        <v>1028</v>
      </c>
      <c r="Z345" s="328" t="s">
        <v>1028</v>
      </c>
      <c r="AA345" s="328" t="s">
        <v>1028</v>
      </c>
      <c r="AB345" s="328" t="s">
        <v>1028</v>
      </c>
      <c r="AC345" s="328" t="s">
        <v>1028</v>
      </c>
      <c r="AD345" s="328" t="s">
        <v>1028</v>
      </c>
      <c r="AE345" s="328" t="s">
        <v>1028</v>
      </c>
      <c r="AF345" s="328" t="s">
        <v>1028</v>
      </c>
      <c r="AG345" s="328" t="s">
        <v>1028</v>
      </c>
      <c r="AH345" s="328" t="s">
        <v>1028</v>
      </c>
      <c r="AI345" s="328" t="s">
        <v>1028</v>
      </c>
      <c r="AJ345" s="328" t="s">
        <v>1028</v>
      </c>
      <c r="AK345" s="328" t="s">
        <v>1028</v>
      </c>
    </row>
    <row r="346" spans="1:37" x14ac:dyDescent="0.25">
      <c r="A346" s="347"/>
      <c r="B346" s="341"/>
      <c r="C346" s="178" t="s">
        <v>1257</v>
      </c>
      <c r="D346" s="341"/>
      <c r="E346" s="350"/>
      <c r="F346" s="353"/>
      <c r="G346" s="353"/>
      <c r="H346" s="332"/>
      <c r="I346" s="307"/>
      <c r="J346" s="335"/>
      <c r="K346" s="338"/>
      <c r="L346" s="341"/>
      <c r="M346" s="344"/>
      <c r="N346" s="329"/>
      <c r="O346" s="329"/>
      <c r="P346" s="329"/>
      <c r="Q346" s="329"/>
      <c r="R346" s="329"/>
      <c r="S346" s="329"/>
      <c r="T346" s="329"/>
      <c r="U346" s="329"/>
      <c r="V346" s="329"/>
      <c r="W346" s="329"/>
      <c r="X346" s="329"/>
      <c r="Y346" s="329"/>
      <c r="Z346" s="329"/>
      <c r="AA346" s="329"/>
      <c r="AB346" s="329"/>
      <c r="AC346" s="329"/>
      <c r="AD346" s="329"/>
      <c r="AE346" s="329"/>
      <c r="AF346" s="329"/>
      <c r="AG346" s="329"/>
      <c r="AH346" s="329"/>
      <c r="AI346" s="329"/>
      <c r="AJ346" s="329"/>
      <c r="AK346" s="329"/>
    </row>
    <row r="347" spans="1:37" x14ac:dyDescent="0.25">
      <c r="A347" s="347"/>
      <c r="B347" s="341"/>
      <c r="C347" s="178" t="s">
        <v>1258</v>
      </c>
      <c r="D347" s="341"/>
      <c r="E347" s="350"/>
      <c r="F347" s="353"/>
      <c r="G347" s="353"/>
      <c r="H347" s="332"/>
      <c r="I347" s="307"/>
      <c r="J347" s="335"/>
      <c r="K347" s="338"/>
      <c r="L347" s="341"/>
      <c r="M347" s="344"/>
      <c r="N347" s="329"/>
      <c r="O347" s="329"/>
      <c r="P347" s="329"/>
      <c r="Q347" s="329"/>
      <c r="R347" s="329"/>
      <c r="S347" s="329"/>
      <c r="T347" s="329"/>
      <c r="U347" s="329"/>
      <c r="V347" s="329"/>
      <c r="W347" s="329"/>
      <c r="X347" s="329"/>
      <c r="Y347" s="329"/>
      <c r="Z347" s="329"/>
      <c r="AA347" s="329"/>
      <c r="AB347" s="329"/>
      <c r="AC347" s="329"/>
      <c r="AD347" s="329"/>
      <c r="AE347" s="329"/>
      <c r="AF347" s="329"/>
      <c r="AG347" s="329"/>
      <c r="AH347" s="329"/>
      <c r="AI347" s="329"/>
      <c r="AJ347" s="329"/>
      <c r="AK347" s="329"/>
    </row>
    <row r="348" spans="1:37" x14ac:dyDescent="0.25">
      <c r="A348" s="348"/>
      <c r="B348" s="342"/>
      <c r="C348" s="179" t="s">
        <v>1259</v>
      </c>
      <c r="D348" s="342"/>
      <c r="E348" s="351"/>
      <c r="F348" s="354"/>
      <c r="G348" s="354"/>
      <c r="H348" s="333"/>
      <c r="I348" s="308"/>
      <c r="J348" s="336"/>
      <c r="K348" s="339"/>
      <c r="L348" s="342"/>
      <c r="M348" s="345"/>
      <c r="N348" s="330"/>
      <c r="O348" s="330"/>
      <c r="P348" s="330"/>
      <c r="Q348" s="330"/>
      <c r="R348" s="330"/>
      <c r="S348" s="330"/>
      <c r="T348" s="330"/>
      <c r="U348" s="330"/>
      <c r="V348" s="330"/>
      <c r="W348" s="330"/>
      <c r="X348" s="330"/>
      <c r="Y348" s="330"/>
      <c r="Z348" s="330"/>
      <c r="AA348" s="330"/>
      <c r="AB348" s="330"/>
      <c r="AC348" s="330"/>
      <c r="AD348" s="330"/>
      <c r="AE348" s="330"/>
      <c r="AF348" s="330"/>
      <c r="AG348" s="330"/>
      <c r="AH348" s="330"/>
      <c r="AI348" s="330"/>
      <c r="AJ348" s="330"/>
      <c r="AK348" s="330"/>
    </row>
    <row r="349" spans="1:37" x14ac:dyDescent="0.25">
      <c r="A349" s="322">
        <v>215</v>
      </c>
      <c r="B349" s="315" t="s">
        <v>113</v>
      </c>
      <c r="C349" s="172" t="s">
        <v>1260</v>
      </c>
      <c r="D349" s="315" t="s">
        <v>288</v>
      </c>
      <c r="E349" s="325">
        <v>15</v>
      </c>
      <c r="F349" s="297">
        <v>33559</v>
      </c>
      <c r="G349" s="297">
        <v>9968</v>
      </c>
      <c r="H349" s="303">
        <v>0</v>
      </c>
      <c r="I349" s="306">
        <v>0.70297100000000001</v>
      </c>
      <c r="J349" s="297">
        <v>9968</v>
      </c>
      <c r="K349" s="300">
        <v>149520</v>
      </c>
      <c r="L349" s="315" t="s">
        <v>1027</v>
      </c>
      <c r="M349" s="318">
        <v>1</v>
      </c>
      <c r="N349" s="294">
        <v>1</v>
      </c>
      <c r="O349" s="294">
        <v>2</v>
      </c>
      <c r="P349" s="294" t="s">
        <v>1028</v>
      </c>
      <c r="Q349" s="294" t="s">
        <v>1028</v>
      </c>
      <c r="R349" s="294" t="s">
        <v>1028</v>
      </c>
      <c r="S349" s="294" t="s">
        <v>1028</v>
      </c>
      <c r="T349" s="294" t="s">
        <v>1028</v>
      </c>
      <c r="U349" s="294" t="s">
        <v>1028</v>
      </c>
      <c r="V349" s="294" t="s">
        <v>1028</v>
      </c>
      <c r="W349" s="294" t="s">
        <v>1028</v>
      </c>
      <c r="X349" s="294" t="s">
        <v>1028</v>
      </c>
      <c r="Y349" s="294" t="s">
        <v>1028</v>
      </c>
      <c r="Z349" s="294">
        <v>2</v>
      </c>
      <c r="AA349" s="294">
        <v>1</v>
      </c>
      <c r="AB349" s="294" t="s">
        <v>1028</v>
      </c>
      <c r="AC349" s="294" t="s">
        <v>1028</v>
      </c>
      <c r="AD349" s="294">
        <v>2</v>
      </c>
      <c r="AE349" s="294">
        <v>1</v>
      </c>
      <c r="AF349" s="294" t="s">
        <v>1028</v>
      </c>
      <c r="AG349" s="294">
        <v>1</v>
      </c>
      <c r="AH349" s="294">
        <v>1</v>
      </c>
      <c r="AI349" s="294">
        <v>1</v>
      </c>
      <c r="AJ349" s="294">
        <v>1</v>
      </c>
      <c r="AK349" s="294">
        <v>1</v>
      </c>
    </row>
    <row r="350" spans="1:37" x14ac:dyDescent="0.25">
      <c r="A350" s="324"/>
      <c r="B350" s="317"/>
      <c r="C350" s="174" t="s">
        <v>1261</v>
      </c>
      <c r="D350" s="317"/>
      <c r="E350" s="327"/>
      <c r="F350" s="299"/>
      <c r="G350" s="299"/>
      <c r="H350" s="305"/>
      <c r="I350" s="308"/>
      <c r="J350" s="299"/>
      <c r="K350" s="302"/>
      <c r="L350" s="317"/>
      <c r="M350" s="320"/>
      <c r="N350" s="296"/>
      <c r="O350" s="296"/>
      <c r="P350" s="296"/>
      <c r="Q350" s="296"/>
      <c r="R350" s="296"/>
      <c r="S350" s="296"/>
      <c r="T350" s="296"/>
      <c r="U350" s="296"/>
      <c r="V350" s="296"/>
      <c r="W350" s="296"/>
      <c r="X350" s="296"/>
      <c r="Y350" s="296"/>
      <c r="Z350" s="296"/>
      <c r="AA350" s="296"/>
      <c r="AB350" s="296"/>
      <c r="AC350" s="296"/>
      <c r="AD350" s="296"/>
      <c r="AE350" s="296"/>
      <c r="AF350" s="296"/>
      <c r="AG350" s="296"/>
      <c r="AH350" s="296"/>
      <c r="AI350" s="296"/>
      <c r="AJ350" s="296"/>
      <c r="AK350" s="296"/>
    </row>
    <row r="351" spans="1:37" x14ac:dyDescent="0.25">
      <c r="A351" s="322">
        <v>216</v>
      </c>
      <c r="B351" s="315" t="s">
        <v>114</v>
      </c>
      <c r="C351" s="172" t="s">
        <v>1262</v>
      </c>
      <c r="D351" s="315" t="s">
        <v>288</v>
      </c>
      <c r="E351" s="325">
        <v>37</v>
      </c>
      <c r="F351" s="297">
        <v>5418</v>
      </c>
      <c r="G351" s="297">
        <v>3763</v>
      </c>
      <c r="H351" s="303">
        <v>0</v>
      </c>
      <c r="I351" s="306">
        <v>0.30546299999999998</v>
      </c>
      <c r="J351" s="297">
        <v>3763</v>
      </c>
      <c r="K351" s="300">
        <v>139231</v>
      </c>
      <c r="L351" s="315" t="s">
        <v>1027</v>
      </c>
      <c r="M351" s="318">
        <v>10</v>
      </c>
      <c r="N351" s="294">
        <v>5</v>
      </c>
      <c r="O351" s="294">
        <v>1</v>
      </c>
      <c r="P351" s="294" t="s">
        <v>1028</v>
      </c>
      <c r="Q351" s="294">
        <v>1</v>
      </c>
      <c r="R351" s="294">
        <v>1</v>
      </c>
      <c r="S351" s="294">
        <v>1</v>
      </c>
      <c r="T351" s="294">
        <v>1</v>
      </c>
      <c r="U351" s="294">
        <v>1</v>
      </c>
      <c r="V351" s="294">
        <v>1</v>
      </c>
      <c r="W351" s="294">
        <v>1</v>
      </c>
      <c r="X351" s="294">
        <v>1</v>
      </c>
      <c r="Y351" s="294">
        <v>1</v>
      </c>
      <c r="Z351" s="294">
        <v>1</v>
      </c>
      <c r="AA351" s="294">
        <v>1</v>
      </c>
      <c r="AB351" s="294">
        <v>1</v>
      </c>
      <c r="AC351" s="294">
        <v>1</v>
      </c>
      <c r="AD351" s="294">
        <v>1</v>
      </c>
      <c r="AE351" s="294">
        <v>1</v>
      </c>
      <c r="AF351" s="294">
        <v>1</v>
      </c>
      <c r="AG351" s="294">
        <v>1</v>
      </c>
      <c r="AH351" s="294">
        <v>1</v>
      </c>
      <c r="AI351" s="294">
        <v>1</v>
      </c>
      <c r="AJ351" s="294">
        <v>1</v>
      </c>
      <c r="AK351" s="294">
        <v>1</v>
      </c>
    </row>
    <row r="352" spans="1:37" x14ac:dyDescent="0.25">
      <c r="A352" s="323"/>
      <c r="B352" s="316"/>
      <c r="C352" s="173" t="s">
        <v>1263</v>
      </c>
      <c r="D352" s="316"/>
      <c r="E352" s="326"/>
      <c r="F352" s="298"/>
      <c r="G352" s="298"/>
      <c r="H352" s="304"/>
      <c r="I352" s="307"/>
      <c r="J352" s="298"/>
      <c r="K352" s="301"/>
      <c r="L352" s="316"/>
      <c r="M352" s="319"/>
      <c r="N352" s="295"/>
      <c r="O352" s="295"/>
      <c r="P352" s="295"/>
      <c r="Q352" s="295"/>
      <c r="R352" s="295"/>
      <c r="S352" s="295"/>
      <c r="T352" s="295"/>
      <c r="U352" s="295"/>
      <c r="V352" s="295"/>
      <c r="W352" s="295"/>
      <c r="X352" s="295"/>
      <c r="Y352" s="295"/>
      <c r="Z352" s="295"/>
      <c r="AA352" s="295"/>
      <c r="AB352" s="295"/>
      <c r="AC352" s="295"/>
      <c r="AD352" s="295"/>
      <c r="AE352" s="295"/>
      <c r="AF352" s="295"/>
      <c r="AG352" s="295"/>
      <c r="AH352" s="295"/>
      <c r="AI352" s="295"/>
      <c r="AJ352" s="295"/>
      <c r="AK352" s="295"/>
    </row>
    <row r="353" spans="1:37" x14ac:dyDescent="0.25">
      <c r="A353" s="324"/>
      <c r="B353" s="317"/>
      <c r="C353" s="174" t="s">
        <v>1264</v>
      </c>
      <c r="D353" s="317"/>
      <c r="E353" s="327"/>
      <c r="F353" s="299"/>
      <c r="G353" s="299"/>
      <c r="H353" s="305"/>
      <c r="I353" s="308"/>
      <c r="J353" s="299"/>
      <c r="K353" s="302"/>
      <c r="L353" s="317"/>
      <c r="M353" s="320"/>
      <c r="N353" s="296"/>
      <c r="O353" s="296"/>
      <c r="P353" s="296"/>
      <c r="Q353" s="296"/>
      <c r="R353" s="296"/>
      <c r="S353" s="296"/>
      <c r="T353" s="296"/>
      <c r="U353" s="296"/>
      <c r="V353" s="296"/>
      <c r="W353" s="296"/>
      <c r="X353" s="296"/>
      <c r="Y353" s="296"/>
      <c r="Z353" s="296"/>
      <c r="AA353" s="296"/>
      <c r="AB353" s="296"/>
      <c r="AC353" s="296"/>
      <c r="AD353" s="296"/>
      <c r="AE353" s="296"/>
      <c r="AF353" s="296"/>
      <c r="AG353" s="296"/>
      <c r="AH353" s="296"/>
      <c r="AI353" s="296"/>
      <c r="AJ353" s="296"/>
      <c r="AK353" s="296"/>
    </row>
    <row r="354" spans="1:37" x14ac:dyDescent="0.25">
      <c r="A354" s="322">
        <v>218</v>
      </c>
      <c r="B354" s="315" t="s">
        <v>115</v>
      </c>
      <c r="C354" s="172" t="s">
        <v>1262</v>
      </c>
      <c r="D354" s="315" t="s">
        <v>288</v>
      </c>
      <c r="E354" s="325">
        <v>40</v>
      </c>
      <c r="F354" s="297">
        <v>2735</v>
      </c>
      <c r="G354" s="297">
        <v>1368</v>
      </c>
      <c r="H354" s="303">
        <v>0</v>
      </c>
      <c r="I354" s="306">
        <v>0.49981700000000001</v>
      </c>
      <c r="J354" s="297">
        <v>1368</v>
      </c>
      <c r="K354" s="300">
        <v>54720</v>
      </c>
      <c r="L354" s="315" t="s">
        <v>1027</v>
      </c>
      <c r="M354" s="318">
        <v>10</v>
      </c>
      <c r="N354" s="294">
        <v>5</v>
      </c>
      <c r="O354" s="294">
        <v>4</v>
      </c>
      <c r="P354" s="294" t="s">
        <v>1028</v>
      </c>
      <c r="Q354" s="294">
        <v>1</v>
      </c>
      <c r="R354" s="294">
        <v>1</v>
      </c>
      <c r="S354" s="294">
        <v>1</v>
      </c>
      <c r="T354" s="294">
        <v>1</v>
      </c>
      <c r="U354" s="294">
        <v>1</v>
      </c>
      <c r="V354" s="294">
        <v>1</v>
      </c>
      <c r="W354" s="294">
        <v>1</v>
      </c>
      <c r="X354" s="294">
        <v>1</v>
      </c>
      <c r="Y354" s="294">
        <v>1</v>
      </c>
      <c r="Z354" s="294">
        <v>1</v>
      </c>
      <c r="AA354" s="294">
        <v>1</v>
      </c>
      <c r="AB354" s="294">
        <v>1</v>
      </c>
      <c r="AC354" s="294">
        <v>1</v>
      </c>
      <c r="AD354" s="294">
        <v>1</v>
      </c>
      <c r="AE354" s="294">
        <v>1</v>
      </c>
      <c r="AF354" s="294">
        <v>1</v>
      </c>
      <c r="AG354" s="294">
        <v>1</v>
      </c>
      <c r="AH354" s="294">
        <v>1</v>
      </c>
      <c r="AI354" s="294">
        <v>1</v>
      </c>
      <c r="AJ354" s="294">
        <v>1</v>
      </c>
      <c r="AK354" s="294">
        <v>1</v>
      </c>
    </row>
    <row r="355" spans="1:37" x14ac:dyDescent="0.25">
      <c r="A355" s="323"/>
      <c r="B355" s="316"/>
      <c r="C355" s="173" t="s">
        <v>1265</v>
      </c>
      <c r="D355" s="316"/>
      <c r="E355" s="326"/>
      <c r="F355" s="298"/>
      <c r="G355" s="298"/>
      <c r="H355" s="304"/>
      <c r="I355" s="307"/>
      <c r="J355" s="298"/>
      <c r="K355" s="301"/>
      <c r="L355" s="316"/>
      <c r="M355" s="319"/>
      <c r="N355" s="295"/>
      <c r="O355" s="295"/>
      <c r="P355" s="295"/>
      <c r="Q355" s="295"/>
      <c r="R355" s="295"/>
      <c r="S355" s="295"/>
      <c r="T355" s="295"/>
      <c r="U355" s="295"/>
      <c r="V355" s="295"/>
      <c r="W355" s="295"/>
      <c r="X355" s="295"/>
      <c r="Y355" s="295"/>
      <c r="Z355" s="295"/>
      <c r="AA355" s="295"/>
      <c r="AB355" s="295"/>
      <c r="AC355" s="295"/>
      <c r="AD355" s="295"/>
      <c r="AE355" s="295"/>
      <c r="AF355" s="295"/>
      <c r="AG355" s="295"/>
      <c r="AH355" s="295"/>
      <c r="AI355" s="295"/>
      <c r="AJ355" s="295"/>
      <c r="AK355" s="295"/>
    </row>
    <row r="356" spans="1:37" x14ac:dyDescent="0.25">
      <c r="A356" s="323"/>
      <c r="B356" s="316"/>
      <c r="C356" s="173" t="s">
        <v>1266</v>
      </c>
      <c r="D356" s="316"/>
      <c r="E356" s="326"/>
      <c r="F356" s="298"/>
      <c r="G356" s="298"/>
      <c r="H356" s="304"/>
      <c r="I356" s="307"/>
      <c r="J356" s="298"/>
      <c r="K356" s="301"/>
      <c r="L356" s="316"/>
      <c r="M356" s="319"/>
      <c r="N356" s="295"/>
      <c r="O356" s="295"/>
      <c r="P356" s="295"/>
      <c r="Q356" s="295"/>
      <c r="R356" s="295"/>
      <c r="S356" s="295"/>
      <c r="T356" s="295"/>
      <c r="U356" s="295"/>
      <c r="V356" s="295"/>
      <c r="W356" s="295"/>
      <c r="X356" s="295"/>
      <c r="Y356" s="295"/>
      <c r="Z356" s="295"/>
      <c r="AA356" s="295"/>
      <c r="AB356" s="295"/>
      <c r="AC356" s="295"/>
      <c r="AD356" s="295"/>
      <c r="AE356" s="295"/>
      <c r="AF356" s="295"/>
      <c r="AG356" s="295"/>
      <c r="AH356" s="295"/>
      <c r="AI356" s="295"/>
      <c r="AJ356" s="295"/>
      <c r="AK356" s="295"/>
    </row>
    <row r="357" spans="1:37" x14ac:dyDescent="0.25">
      <c r="A357" s="324"/>
      <c r="B357" s="317"/>
      <c r="C357" s="174" t="s">
        <v>1267</v>
      </c>
      <c r="D357" s="317"/>
      <c r="E357" s="327"/>
      <c r="F357" s="299"/>
      <c r="G357" s="299"/>
      <c r="H357" s="305"/>
      <c r="I357" s="308"/>
      <c r="J357" s="299"/>
      <c r="K357" s="302"/>
      <c r="L357" s="317"/>
      <c r="M357" s="320"/>
      <c r="N357" s="296"/>
      <c r="O357" s="296"/>
      <c r="P357" s="296"/>
      <c r="Q357" s="296"/>
      <c r="R357" s="296"/>
      <c r="S357" s="296"/>
      <c r="T357" s="296"/>
      <c r="U357" s="296"/>
      <c r="V357" s="296"/>
      <c r="W357" s="296"/>
      <c r="X357" s="296"/>
      <c r="Y357" s="296"/>
      <c r="Z357" s="296"/>
      <c r="AA357" s="296"/>
      <c r="AB357" s="296"/>
      <c r="AC357" s="296"/>
      <c r="AD357" s="296"/>
      <c r="AE357" s="296"/>
      <c r="AF357" s="296"/>
      <c r="AG357" s="296"/>
      <c r="AH357" s="296"/>
      <c r="AI357" s="296"/>
      <c r="AJ357" s="296"/>
      <c r="AK357" s="296"/>
    </row>
    <row r="358" spans="1:37" x14ac:dyDescent="0.25">
      <c r="A358" s="322">
        <v>251</v>
      </c>
      <c r="B358" s="315" t="s">
        <v>186</v>
      </c>
      <c r="C358" s="180" t="s">
        <v>1268</v>
      </c>
      <c r="D358" s="315" t="s">
        <v>379</v>
      </c>
      <c r="E358" s="325">
        <v>24</v>
      </c>
      <c r="F358" s="297">
        <v>21566</v>
      </c>
      <c r="G358" s="297">
        <v>15254</v>
      </c>
      <c r="H358" s="303">
        <v>0</v>
      </c>
      <c r="I358" s="306">
        <v>0.29268300000000003</v>
      </c>
      <c r="J358" s="297">
        <v>15254</v>
      </c>
      <c r="K358" s="300">
        <v>366096</v>
      </c>
      <c r="L358" s="315" t="s">
        <v>1027</v>
      </c>
      <c r="M358" s="318">
        <v>6</v>
      </c>
      <c r="N358" s="294" t="s">
        <v>1028</v>
      </c>
      <c r="O358" s="294">
        <v>3</v>
      </c>
      <c r="P358" s="294" t="s">
        <v>1028</v>
      </c>
      <c r="Q358" s="294" t="s">
        <v>1028</v>
      </c>
      <c r="R358" s="294" t="s">
        <v>1028</v>
      </c>
      <c r="S358" s="294" t="s">
        <v>1028</v>
      </c>
      <c r="T358" s="294" t="s">
        <v>1028</v>
      </c>
      <c r="U358" s="294" t="s">
        <v>1028</v>
      </c>
      <c r="V358" s="294" t="s">
        <v>1028</v>
      </c>
      <c r="W358" s="294" t="s">
        <v>1028</v>
      </c>
      <c r="X358" s="294" t="s">
        <v>1028</v>
      </c>
      <c r="Y358" s="294" t="s">
        <v>1028</v>
      </c>
      <c r="Z358" s="294" t="s">
        <v>1028</v>
      </c>
      <c r="AA358" s="294">
        <v>3</v>
      </c>
      <c r="AB358" s="294" t="s">
        <v>1028</v>
      </c>
      <c r="AC358" s="294" t="s">
        <v>1028</v>
      </c>
      <c r="AD358" s="294">
        <v>4</v>
      </c>
      <c r="AE358" s="294">
        <v>4</v>
      </c>
      <c r="AF358" s="294" t="s">
        <v>1028</v>
      </c>
      <c r="AG358" s="294" t="s">
        <v>1028</v>
      </c>
      <c r="AH358" s="294" t="s">
        <v>1028</v>
      </c>
      <c r="AI358" s="294" t="s">
        <v>1028</v>
      </c>
      <c r="AJ358" s="294" t="s">
        <v>1028</v>
      </c>
      <c r="AK358" s="294">
        <v>4</v>
      </c>
    </row>
    <row r="359" spans="1:37" x14ac:dyDescent="0.25">
      <c r="A359" s="324"/>
      <c r="B359" s="317"/>
      <c r="C359" s="182" t="s">
        <v>1269</v>
      </c>
      <c r="D359" s="317"/>
      <c r="E359" s="327"/>
      <c r="F359" s="299"/>
      <c r="G359" s="299"/>
      <c r="H359" s="305"/>
      <c r="I359" s="308"/>
      <c r="J359" s="299"/>
      <c r="K359" s="302"/>
      <c r="L359" s="317"/>
      <c r="M359" s="320"/>
      <c r="N359" s="296"/>
      <c r="O359" s="296"/>
      <c r="P359" s="296"/>
      <c r="Q359" s="296"/>
      <c r="R359" s="296"/>
      <c r="S359" s="296"/>
      <c r="T359" s="296"/>
      <c r="U359" s="296"/>
      <c r="V359" s="296"/>
      <c r="W359" s="296"/>
      <c r="X359" s="296"/>
      <c r="Y359" s="296"/>
      <c r="Z359" s="296"/>
      <c r="AA359" s="296"/>
      <c r="AB359" s="296"/>
      <c r="AC359" s="296"/>
      <c r="AD359" s="296"/>
      <c r="AE359" s="296"/>
      <c r="AF359" s="296"/>
      <c r="AG359" s="296"/>
      <c r="AH359" s="296"/>
      <c r="AI359" s="296"/>
      <c r="AJ359" s="296"/>
      <c r="AK359" s="296"/>
    </row>
    <row r="360" spans="1:37" x14ac:dyDescent="0.25">
      <c r="A360" s="322">
        <v>255</v>
      </c>
      <c r="B360" s="315" t="s">
        <v>116</v>
      </c>
      <c r="C360" s="180" t="s">
        <v>1270</v>
      </c>
      <c r="D360" s="315" t="s">
        <v>288</v>
      </c>
      <c r="E360" s="325">
        <v>14</v>
      </c>
      <c r="F360" s="297">
        <v>44184</v>
      </c>
      <c r="G360" s="297">
        <v>27878</v>
      </c>
      <c r="H360" s="303">
        <v>0</v>
      </c>
      <c r="I360" s="306">
        <v>0.36904799999999999</v>
      </c>
      <c r="J360" s="297">
        <v>27878</v>
      </c>
      <c r="K360" s="300">
        <v>390292</v>
      </c>
      <c r="L360" s="315" t="s">
        <v>1027</v>
      </c>
      <c r="M360" s="318">
        <v>10</v>
      </c>
      <c r="N360" s="294">
        <v>3</v>
      </c>
      <c r="O360" s="294" t="s">
        <v>1028</v>
      </c>
      <c r="P360" s="294" t="s">
        <v>1028</v>
      </c>
      <c r="Q360" s="294" t="s">
        <v>1028</v>
      </c>
      <c r="R360" s="294">
        <v>1</v>
      </c>
      <c r="S360" s="294" t="s">
        <v>1028</v>
      </c>
      <c r="T360" s="294" t="s">
        <v>1028</v>
      </c>
      <c r="U360" s="294" t="s">
        <v>1028</v>
      </c>
      <c r="V360" s="294" t="s">
        <v>1028</v>
      </c>
      <c r="W360" s="294" t="s">
        <v>1028</v>
      </c>
      <c r="X360" s="294" t="s">
        <v>1028</v>
      </c>
      <c r="Y360" s="294" t="s">
        <v>1028</v>
      </c>
      <c r="Z360" s="294" t="s">
        <v>1028</v>
      </c>
      <c r="AA360" s="294" t="s">
        <v>1028</v>
      </c>
      <c r="AB360" s="294" t="s">
        <v>1028</v>
      </c>
      <c r="AC360" s="294" t="s">
        <v>1028</v>
      </c>
      <c r="AD360" s="294" t="s">
        <v>1028</v>
      </c>
      <c r="AE360" s="294" t="s">
        <v>1028</v>
      </c>
      <c r="AF360" s="294" t="s">
        <v>1028</v>
      </c>
      <c r="AG360" s="294" t="s">
        <v>1028</v>
      </c>
      <c r="AH360" s="294" t="s">
        <v>1028</v>
      </c>
      <c r="AI360" s="294" t="s">
        <v>1028</v>
      </c>
      <c r="AJ360" s="294" t="s">
        <v>1028</v>
      </c>
      <c r="AK360" s="294" t="s">
        <v>1028</v>
      </c>
    </row>
    <row r="361" spans="1:37" x14ac:dyDescent="0.25">
      <c r="A361" s="323"/>
      <c r="B361" s="316"/>
      <c r="C361" s="181" t="s">
        <v>1271</v>
      </c>
      <c r="D361" s="316"/>
      <c r="E361" s="326"/>
      <c r="F361" s="298"/>
      <c r="G361" s="298"/>
      <c r="H361" s="304"/>
      <c r="I361" s="307"/>
      <c r="J361" s="298"/>
      <c r="K361" s="301"/>
      <c r="L361" s="316"/>
      <c r="M361" s="319"/>
      <c r="N361" s="295"/>
      <c r="O361" s="295"/>
      <c r="P361" s="295"/>
      <c r="Q361" s="295"/>
      <c r="R361" s="295"/>
      <c r="S361" s="295"/>
      <c r="T361" s="295"/>
      <c r="U361" s="295"/>
      <c r="V361" s="295"/>
      <c r="W361" s="295"/>
      <c r="X361" s="295"/>
      <c r="Y361" s="295"/>
      <c r="Z361" s="295"/>
      <c r="AA361" s="295"/>
      <c r="AB361" s="295"/>
      <c r="AC361" s="295"/>
      <c r="AD361" s="295"/>
      <c r="AE361" s="295"/>
      <c r="AF361" s="295"/>
      <c r="AG361" s="295"/>
      <c r="AH361" s="295"/>
      <c r="AI361" s="295"/>
      <c r="AJ361" s="295"/>
      <c r="AK361" s="295"/>
    </row>
    <row r="362" spans="1:37" x14ac:dyDescent="0.25">
      <c r="A362" s="323"/>
      <c r="B362" s="316"/>
      <c r="C362" s="181" t="s">
        <v>1272</v>
      </c>
      <c r="D362" s="316"/>
      <c r="E362" s="326"/>
      <c r="F362" s="298"/>
      <c r="G362" s="298"/>
      <c r="H362" s="304"/>
      <c r="I362" s="307"/>
      <c r="J362" s="298"/>
      <c r="K362" s="301"/>
      <c r="L362" s="316"/>
      <c r="M362" s="319"/>
      <c r="N362" s="295"/>
      <c r="O362" s="295"/>
      <c r="P362" s="295"/>
      <c r="Q362" s="295"/>
      <c r="R362" s="295"/>
      <c r="S362" s="295"/>
      <c r="T362" s="295"/>
      <c r="U362" s="295"/>
      <c r="V362" s="295"/>
      <c r="W362" s="295"/>
      <c r="X362" s="295"/>
      <c r="Y362" s="295"/>
      <c r="Z362" s="295"/>
      <c r="AA362" s="295"/>
      <c r="AB362" s="295"/>
      <c r="AC362" s="295"/>
      <c r="AD362" s="295"/>
      <c r="AE362" s="295"/>
      <c r="AF362" s="295"/>
      <c r="AG362" s="295"/>
      <c r="AH362" s="295"/>
      <c r="AI362" s="295"/>
      <c r="AJ362" s="295"/>
      <c r="AK362" s="295"/>
    </row>
    <row r="363" spans="1:37" x14ac:dyDescent="0.25">
      <c r="A363" s="324"/>
      <c r="B363" s="317"/>
      <c r="C363" s="182" t="s">
        <v>1273</v>
      </c>
      <c r="D363" s="317"/>
      <c r="E363" s="327"/>
      <c r="F363" s="299"/>
      <c r="G363" s="299"/>
      <c r="H363" s="305"/>
      <c r="I363" s="308"/>
      <c r="J363" s="299"/>
      <c r="K363" s="302"/>
      <c r="L363" s="317"/>
      <c r="M363" s="320"/>
      <c r="N363" s="296"/>
      <c r="O363" s="296"/>
      <c r="P363" s="296"/>
      <c r="Q363" s="296"/>
      <c r="R363" s="296"/>
      <c r="S363" s="296"/>
      <c r="T363" s="296"/>
      <c r="U363" s="296"/>
      <c r="V363" s="296"/>
      <c r="W363" s="296"/>
      <c r="X363" s="296"/>
      <c r="Y363" s="296"/>
      <c r="Z363" s="296"/>
      <c r="AA363" s="296"/>
      <c r="AB363" s="296"/>
      <c r="AC363" s="296"/>
      <c r="AD363" s="296"/>
      <c r="AE363" s="296"/>
      <c r="AF363" s="296"/>
      <c r="AG363" s="296"/>
      <c r="AH363" s="296"/>
      <c r="AI363" s="296"/>
      <c r="AJ363" s="296"/>
      <c r="AK363" s="296"/>
    </row>
    <row r="364" spans="1:37" x14ac:dyDescent="0.25">
      <c r="A364" s="322">
        <v>257</v>
      </c>
      <c r="B364" s="315" t="s">
        <v>146</v>
      </c>
      <c r="C364" s="180" t="s">
        <v>1274</v>
      </c>
      <c r="D364" s="315" t="s">
        <v>288</v>
      </c>
      <c r="E364" s="325">
        <v>11</v>
      </c>
      <c r="F364" s="297">
        <v>56598</v>
      </c>
      <c r="G364" s="297">
        <v>17884</v>
      </c>
      <c r="H364" s="303">
        <v>0</v>
      </c>
      <c r="I364" s="306">
        <v>0.68401699999999999</v>
      </c>
      <c r="J364" s="297">
        <v>17884</v>
      </c>
      <c r="K364" s="300">
        <v>196724</v>
      </c>
      <c r="L364" s="315" t="s">
        <v>1027</v>
      </c>
      <c r="M364" s="318">
        <v>5</v>
      </c>
      <c r="N364" s="294">
        <v>2</v>
      </c>
      <c r="O364" s="294" t="s">
        <v>1028</v>
      </c>
      <c r="P364" s="294" t="s">
        <v>1028</v>
      </c>
      <c r="Q364" s="294" t="s">
        <v>1028</v>
      </c>
      <c r="R364" s="294">
        <v>1</v>
      </c>
      <c r="S364" s="294">
        <v>1</v>
      </c>
      <c r="T364" s="294" t="s">
        <v>1028</v>
      </c>
      <c r="U364" s="294" t="s">
        <v>1028</v>
      </c>
      <c r="V364" s="294" t="s">
        <v>1028</v>
      </c>
      <c r="W364" s="294" t="s">
        <v>1028</v>
      </c>
      <c r="X364" s="294" t="s">
        <v>1028</v>
      </c>
      <c r="Y364" s="294" t="s">
        <v>1028</v>
      </c>
      <c r="Z364" s="294" t="s">
        <v>1028</v>
      </c>
      <c r="AA364" s="294" t="s">
        <v>1028</v>
      </c>
      <c r="AB364" s="294" t="s">
        <v>1028</v>
      </c>
      <c r="AC364" s="294" t="s">
        <v>1028</v>
      </c>
      <c r="AD364" s="294">
        <v>1</v>
      </c>
      <c r="AE364" s="294">
        <v>1</v>
      </c>
      <c r="AF364" s="294" t="s">
        <v>1028</v>
      </c>
      <c r="AG364" s="294" t="s">
        <v>1028</v>
      </c>
      <c r="AH364" s="294" t="s">
        <v>1028</v>
      </c>
      <c r="AI364" s="294" t="s">
        <v>1028</v>
      </c>
      <c r="AJ364" s="294" t="s">
        <v>1028</v>
      </c>
      <c r="AK364" s="294" t="s">
        <v>1028</v>
      </c>
    </row>
    <row r="365" spans="1:37" x14ac:dyDescent="0.25">
      <c r="A365" s="323"/>
      <c r="B365" s="316"/>
      <c r="C365" s="181" t="s">
        <v>1275</v>
      </c>
      <c r="D365" s="316"/>
      <c r="E365" s="326"/>
      <c r="F365" s="298"/>
      <c r="G365" s="298"/>
      <c r="H365" s="304"/>
      <c r="I365" s="307"/>
      <c r="J365" s="298"/>
      <c r="K365" s="301"/>
      <c r="L365" s="316"/>
      <c r="M365" s="319"/>
      <c r="N365" s="295"/>
      <c r="O365" s="295"/>
      <c r="P365" s="295"/>
      <c r="Q365" s="295"/>
      <c r="R365" s="295"/>
      <c r="S365" s="295"/>
      <c r="T365" s="295"/>
      <c r="U365" s="295"/>
      <c r="V365" s="295"/>
      <c r="W365" s="295"/>
      <c r="X365" s="295"/>
      <c r="Y365" s="295"/>
      <c r="Z365" s="295"/>
      <c r="AA365" s="295"/>
      <c r="AB365" s="295"/>
      <c r="AC365" s="295"/>
      <c r="AD365" s="295"/>
      <c r="AE365" s="295"/>
      <c r="AF365" s="295"/>
      <c r="AG365" s="295"/>
      <c r="AH365" s="295"/>
      <c r="AI365" s="295"/>
      <c r="AJ365" s="295"/>
      <c r="AK365" s="295"/>
    </row>
    <row r="366" spans="1:37" x14ac:dyDescent="0.25">
      <c r="A366" s="323"/>
      <c r="B366" s="316"/>
      <c r="C366" s="181" t="s">
        <v>1272</v>
      </c>
      <c r="D366" s="316"/>
      <c r="E366" s="326"/>
      <c r="F366" s="298"/>
      <c r="G366" s="298"/>
      <c r="H366" s="304"/>
      <c r="I366" s="307"/>
      <c r="J366" s="298"/>
      <c r="K366" s="301"/>
      <c r="L366" s="316"/>
      <c r="M366" s="319"/>
      <c r="N366" s="295"/>
      <c r="O366" s="295"/>
      <c r="P366" s="295"/>
      <c r="Q366" s="295"/>
      <c r="R366" s="295"/>
      <c r="S366" s="295"/>
      <c r="T366" s="295"/>
      <c r="U366" s="295"/>
      <c r="V366" s="295"/>
      <c r="W366" s="295"/>
      <c r="X366" s="295"/>
      <c r="Y366" s="295"/>
      <c r="Z366" s="295"/>
      <c r="AA366" s="295"/>
      <c r="AB366" s="295"/>
      <c r="AC366" s="295"/>
      <c r="AD366" s="295"/>
      <c r="AE366" s="295"/>
      <c r="AF366" s="295"/>
      <c r="AG366" s="295"/>
      <c r="AH366" s="295"/>
      <c r="AI366" s="295"/>
      <c r="AJ366" s="295"/>
      <c r="AK366" s="295"/>
    </row>
    <row r="367" spans="1:37" x14ac:dyDescent="0.25">
      <c r="A367" s="324"/>
      <c r="B367" s="317"/>
      <c r="C367" s="182" t="s">
        <v>1273</v>
      </c>
      <c r="D367" s="317"/>
      <c r="E367" s="327"/>
      <c r="F367" s="299"/>
      <c r="G367" s="299"/>
      <c r="H367" s="305"/>
      <c r="I367" s="308"/>
      <c r="J367" s="299"/>
      <c r="K367" s="302"/>
      <c r="L367" s="317"/>
      <c r="M367" s="320"/>
      <c r="N367" s="296"/>
      <c r="O367" s="296"/>
      <c r="P367" s="296"/>
      <c r="Q367" s="296"/>
      <c r="R367" s="296"/>
      <c r="S367" s="296"/>
      <c r="T367" s="296"/>
      <c r="U367" s="296"/>
      <c r="V367" s="296"/>
      <c r="W367" s="296"/>
      <c r="X367" s="296"/>
      <c r="Y367" s="296"/>
      <c r="Z367" s="296"/>
      <c r="AA367" s="296"/>
      <c r="AB367" s="296"/>
      <c r="AC367" s="296"/>
      <c r="AD367" s="296"/>
      <c r="AE367" s="296"/>
      <c r="AF367" s="296"/>
      <c r="AG367" s="296"/>
      <c r="AH367" s="296"/>
      <c r="AI367" s="296"/>
      <c r="AJ367" s="296"/>
      <c r="AK367" s="296"/>
    </row>
    <row r="368" spans="1:37" x14ac:dyDescent="0.25">
      <c r="A368" s="322">
        <v>259</v>
      </c>
      <c r="B368" s="315" t="s">
        <v>147</v>
      </c>
      <c r="C368" s="180" t="s">
        <v>1276</v>
      </c>
      <c r="D368" s="315" t="s">
        <v>288</v>
      </c>
      <c r="E368" s="325">
        <v>46</v>
      </c>
      <c r="F368" s="297">
        <v>2420</v>
      </c>
      <c r="G368" s="297">
        <v>671</v>
      </c>
      <c r="H368" s="303">
        <v>0</v>
      </c>
      <c r="I368" s="306">
        <v>0.72272700000000001</v>
      </c>
      <c r="J368" s="297">
        <v>671</v>
      </c>
      <c r="K368" s="300">
        <v>30866</v>
      </c>
      <c r="L368" s="315" t="s">
        <v>1027</v>
      </c>
      <c r="M368" s="318" t="s">
        <v>1138</v>
      </c>
      <c r="N368" s="294" t="s">
        <v>1028</v>
      </c>
      <c r="O368" s="294">
        <v>1</v>
      </c>
      <c r="P368" s="294" t="s">
        <v>1028</v>
      </c>
      <c r="Q368" s="294">
        <v>5</v>
      </c>
      <c r="R368" s="294">
        <v>2</v>
      </c>
      <c r="S368" s="294">
        <v>2</v>
      </c>
      <c r="T368" s="294">
        <v>2</v>
      </c>
      <c r="U368" s="294">
        <v>2</v>
      </c>
      <c r="V368" s="294">
        <v>2</v>
      </c>
      <c r="W368" s="294">
        <v>2</v>
      </c>
      <c r="X368" s="294">
        <v>2</v>
      </c>
      <c r="Y368" s="294">
        <v>2</v>
      </c>
      <c r="Z368" s="294">
        <v>2</v>
      </c>
      <c r="AA368" s="294">
        <v>2</v>
      </c>
      <c r="AB368" s="294">
        <v>2</v>
      </c>
      <c r="AC368" s="294">
        <v>2</v>
      </c>
      <c r="AD368" s="294">
        <v>2</v>
      </c>
      <c r="AE368" s="294">
        <v>2</v>
      </c>
      <c r="AF368" s="294">
        <v>2</v>
      </c>
      <c r="AG368" s="294">
        <v>2</v>
      </c>
      <c r="AH368" s="294">
        <v>2</v>
      </c>
      <c r="AI368" s="294">
        <v>2</v>
      </c>
      <c r="AJ368" s="294">
        <v>2</v>
      </c>
      <c r="AK368" s="294">
        <v>2</v>
      </c>
    </row>
    <row r="369" spans="1:37" x14ac:dyDescent="0.25">
      <c r="A369" s="323"/>
      <c r="B369" s="316"/>
      <c r="C369" s="181" t="s">
        <v>1277</v>
      </c>
      <c r="D369" s="316"/>
      <c r="E369" s="326"/>
      <c r="F369" s="298"/>
      <c r="G369" s="298"/>
      <c r="H369" s="304"/>
      <c r="I369" s="307"/>
      <c r="J369" s="298"/>
      <c r="K369" s="301"/>
      <c r="L369" s="316"/>
      <c r="M369" s="319"/>
      <c r="N369" s="295"/>
      <c r="O369" s="295"/>
      <c r="P369" s="295"/>
      <c r="Q369" s="295"/>
      <c r="R369" s="295"/>
      <c r="S369" s="295"/>
      <c r="T369" s="295"/>
      <c r="U369" s="295"/>
      <c r="V369" s="295"/>
      <c r="W369" s="295"/>
      <c r="X369" s="295"/>
      <c r="Y369" s="295"/>
      <c r="Z369" s="295"/>
      <c r="AA369" s="295"/>
      <c r="AB369" s="295"/>
      <c r="AC369" s="295"/>
      <c r="AD369" s="295"/>
      <c r="AE369" s="295"/>
      <c r="AF369" s="295"/>
      <c r="AG369" s="295"/>
      <c r="AH369" s="295"/>
      <c r="AI369" s="295"/>
      <c r="AJ369" s="295"/>
      <c r="AK369" s="295"/>
    </row>
    <row r="370" spans="1:37" x14ac:dyDescent="0.25">
      <c r="A370" s="323"/>
      <c r="B370" s="316"/>
      <c r="C370" s="181" t="s">
        <v>1278</v>
      </c>
      <c r="D370" s="316"/>
      <c r="E370" s="326"/>
      <c r="F370" s="298"/>
      <c r="G370" s="298"/>
      <c r="H370" s="304"/>
      <c r="I370" s="307"/>
      <c r="J370" s="298"/>
      <c r="K370" s="301"/>
      <c r="L370" s="316"/>
      <c r="M370" s="319"/>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row>
    <row r="371" spans="1:37" x14ac:dyDescent="0.25">
      <c r="A371" s="323"/>
      <c r="B371" s="316"/>
      <c r="C371" s="181" t="s">
        <v>1279</v>
      </c>
      <c r="D371" s="316"/>
      <c r="E371" s="326"/>
      <c r="F371" s="298"/>
      <c r="G371" s="298"/>
      <c r="H371" s="304"/>
      <c r="I371" s="307"/>
      <c r="J371" s="298"/>
      <c r="K371" s="301"/>
      <c r="L371" s="316"/>
      <c r="M371" s="319"/>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row>
    <row r="372" spans="1:37" x14ac:dyDescent="0.25">
      <c r="A372" s="323"/>
      <c r="B372" s="316"/>
      <c r="C372" s="181" t="s">
        <v>1050</v>
      </c>
      <c r="D372" s="316"/>
      <c r="E372" s="326"/>
      <c r="F372" s="298"/>
      <c r="G372" s="298"/>
      <c r="H372" s="304"/>
      <c r="I372" s="307"/>
      <c r="J372" s="298"/>
      <c r="K372" s="301"/>
      <c r="L372" s="316"/>
      <c r="M372" s="319"/>
      <c r="N372" s="295"/>
      <c r="O372" s="295"/>
      <c r="P372" s="295"/>
      <c r="Q372" s="295"/>
      <c r="R372" s="295"/>
      <c r="S372" s="295"/>
      <c r="T372" s="295"/>
      <c r="U372" s="295"/>
      <c r="V372" s="295"/>
      <c r="W372" s="295"/>
      <c r="X372" s="295"/>
      <c r="Y372" s="295"/>
      <c r="Z372" s="295"/>
      <c r="AA372" s="295"/>
      <c r="AB372" s="295"/>
      <c r="AC372" s="295"/>
      <c r="AD372" s="295"/>
      <c r="AE372" s="295"/>
      <c r="AF372" s="295"/>
      <c r="AG372" s="295"/>
      <c r="AH372" s="295"/>
      <c r="AI372" s="295"/>
      <c r="AJ372" s="295"/>
      <c r="AK372" s="295"/>
    </row>
    <row r="373" spans="1:37" x14ac:dyDescent="0.25">
      <c r="A373" s="324"/>
      <c r="B373" s="317"/>
      <c r="C373" s="182" t="s">
        <v>1280</v>
      </c>
      <c r="D373" s="317"/>
      <c r="E373" s="327"/>
      <c r="F373" s="299"/>
      <c r="G373" s="299"/>
      <c r="H373" s="305"/>
      <c r="I373" s="308"/>
      <c r="J373" s="299"/>
      <c r="K373" s="302"/>
      <c r="L373" s="317"/>
      <c r="M373" s="320"/>
      <c r="N373" s="296"/>
      <c r="O373" s="296"/>
      <c r="P373" s="296"/>
      <c r="Q373" s="296"/>
      <c r="R373" s="296"/>
      <c r="S373" s="296"/>
      <c r="T373" s="296"/>
      <c r="U373" s="296"/>
      <c r="V373" s="296"/>
      <c r="W373" s="296"/>
      <c r="X373" s="296"/>
      <c r="Y373" s="296"/>
      <c r="Z373" s="296"/>
      <c r="AA373" s="296"/>
      <c r="AB373" s="296"/>
      <c r="AC373" s="296"/>
      <c r="AD373" s="296"/>
      <c r="AE373" s="296"/>
      <c r="AF373" s="296"/>
      <c r="AG373" s="296"/>
      <c r="AH373" s="296"/>
      <c r="AI373" s="296"/>
      <c r="AJ373" s="296"/>
      <c r="AK373" s="296"/>
    </row>
    <row r="374" spans="1:37" x14ac:dyDescent="0.25">
      <c r="A374" s="322">
        <v>260</v>
      </c>
      <c r="B374" s="315" t="s">
        <v>117</v>
      </c>
      <c r="C374" s="180" t="s">
        <v>1276</v>
      </c>
      <c r="D374" s="315" t="s">
        <v>288</v>
      </c>
      <c r="E374" s="325">
        <v>10</v>
      </c>
      <c r="F374" s="297">
        <v>8995</v>
      </c>
      <c r="G374" s="297">
        <v>3252</v>
      </c>
      <c r="H374" s="303">
        <v>0</v>
      </c>
      <c r="I374" s="306">
        <v>0.63846599999999998</v>
      </c>
      <c r="J374" s="297">
        <v>3252</v>
      </c>
      <c r="K374" s="300">
        <v>32520</v>
      </c>
      <c r="L374" s="315" t="s">
        <v>1027</v>
      </c>
      <c r="M374" s="318">
        <v>6</v>
      </c>
      <c r="N374" s="294">
        <v>4</v>
      </c>
      <c r="O374" s="294" t="s">
        <v>1028</v>
      </c>
      <c r="P374" s="294" t="s">
        <v>1028</v>
      </c>
      <c r="Q374" s="294" t="s">
        <v>1028</v>
      </c>
      <c r="R374" s="294" t="s">
        <v>1028</v>
      </c>
      <c r="S374" s="294" t="s">
        <v>1028</v>
      </c>
      <c r="T374" s="294" t="s">
        <v>1028</v>
      </c>
      <c r="U374" s="294" t="s">
        <v>1028</v>
      </c>
      <c r="V374" s="294" t="s">
        <v>1028</v>
      </c>
      <c r="W374" s="294" t="s">
        <v>1028</v>
      </c>
      <c r="X374" s="294" t="s">
        <v>1028</v>
      </c>
      <c r="Y374" s="294" t="s">
        <v>1028</v>
      </c>
      <c r="Z374" s="294" t="s">
        <v>1028</v>
      </c>
      <c r="AA374" s="294" t="s">
        <v>1028</v>
      </c>
      <c r="AB374" s="294" t="s">
        <v>1028</v>
      </c>
      <c r="AC374" s="294" t="s">
        <v>1028</v>
      </c>
      <c r="AD374" s="294" t="s">
        <v>1028</v>
      </c>
      <c r="AE374" s="294" t="s">
        <v>1028</v>
      </c>
      <c r="AF374" s="294" t="s">
        <v>1028</v>
      </c>
      <c r="AG374" s="294" t="s">
        <v>1028</v>
      </c>
      <c r="AH374" s="294" t="s">
        <v>1028</v>
      </c>
      <c r="AI374" s="294" t="s">
        <v>1028</v>
      </c>
      <c r="AJ374" s="294" t="s">
        <v>1028</v>
      </c>
      <c r="AK374" s="294" t="s">
        <v>1028</v>
      </c>
    </row>
    <row r="375" spans="1:37" x14ac:dyDescent="0.25">
      <c r="A375" s="323"/>
      <c r="B375" s="316"/>
      <c r="C375" s="181" t="s">
        <v>1277</v>
      </c>
      <c r="D375" s="316"/>
      <c r="E375" s="326"/>
      <c r="F375" s="298"/>
      <c r="G375" s="298"/>
      <c r="H375" s="304"/>
      <c r="I375" s="307"/>
      <c r="J375" s="298"/>
      <c r="K375" s="301"/>
      <c r="L375" s="316"/>
      <c r="M375" s="319"/>
      <c r="N375" s="295"/>
      <c r="O375" s="295"/>
      <c r="P375" s="295"/>
      <c r="Q375" s="295"/>
      <c r="R375" s="295"/>
      <c r="S375" s="295"/>
      <c r="T375" s="295"/>
      <c r="U375" s="295"/>
      <c r="V375" s="295"/>
      <c r="W375" s="295"/>
      <c r="X375" s="295"/>
      <c r="Y375" s="295"/>
      <c r="Z375" s="295"/>
      <c r="AA375" s="295"/>
      <c r="AB375" s="295"/>
      <c r="AC375" s="295"/>
      <c r="AD375" s="295"/>
      <c r="AE375" s="295"/>
      <c r="AF375" s="295"/>
      <c r="AG375" s="295"/>
      <c r="AH375" s="295"/>
      <c r="AI375" s="295"/>
      <c r="AJ375" s="295"/>
      <c r="AK375" s="295"/>
    </row>
    <row r="376" spans="1:37" x14ac:dyDescent="0.25">
      <c r="A376" s="323"/>
      <c r="B376" s="316"/>
      <c r="C376" s="181" t="s">
        <v>1278</v>
      </c>
      <c r="D376" s="316"/>
      <c r="E376" s="326"/>
      <c r="F376" s="298"/>
      <c r="G376" s="298"/>
      <c r="H376" s="304"/>
      <c r="I376" s="307"/>
      <c r="J376" s="298"/>
      <c r="K376" s="301"/>
      <c r="L376" s="316"/>
      <c r="M376" s="319"/>
      <c r="N376" s="295"/>
      <c r="O376" s="295"/>
      <c r="P376" s="295"/>
      <c r="Q376" s="295"/>
      <c r="R376" s="295"/>
      <c r="S376" s="295"/>
      <c r="T376" s="295"/>
      <c r="U376" s="295"/>
      <c r="V376" s="295"/>
      <c r="W376" s="295"/>
      <c r="X376" s="295"/>
      <c r="Y376" s="295"/>
      <c r="Z376" s="295"/>
      <c r="AA376" s="295"/>
      <c r="AB376" s="295"/>
      <c r="AC376" s="295"/>
      <c r="AD376" s="295"/>
      <c r="AE376" s="295"/>
      <c r="AF376" s="295"/>
      <c r="AG376" s="295"/>
      <c r="AH376" s="295"/>
      <c r="AI376" s="295"/>
      <c r="AJ376" s="295"/>
      <c r="AK376" s="295"/>
    </row>
    <row r="377" spans="1:37" x14ac:dyDescent="0.25">
      <c r="A377" s="323"/>
      <c r="B377" s="316"/>
      <c r="C377" s="181" t="s">
        <v>1279</v>
      </c>
      <c r="D377" s="316"/>
      <c r="E377" s="326"/>
      <c r="F377" s="298"/>
      <c r="G377" s="298"/>
      <c r="H377" s="304"/>
      <c r="I377" s="307"/>
      <c r="J377" s="298"/>
      <c r="K377" s="301"/>
      <c r="L377" s="316"/>
      <c r="M377" s="319"/>
      <c r="N377" s="295"/>
      <c r="O377" s="295"/>
      <c r="P377" s="295"/>
      <c r="Q377" s="295"/>
      <c r="R377" s="295"/>
      <c r="S377" s="295"/>
      <c r="T377" s="295"/>
      <c r="U377" s="295"/>
      <c r="V377" s="295"/>
      <c r="W377" s="295"/>
      <c r="X377" s="295"/>
      <c r="Y377" s="295"/>
      <c r="Z377" s="295"/>
      <c r="AA377" s="295"/>
      <c r="AB377" s="295"/>
      <c r="AC377" s="295"/>
      <c r="AD377" s="295"/>
      <c r="AE377" s="295"/>
      <c r="AF377" s="295"/>
      <c r="AG377" s="295"/>
      <c r="AH377" s="295"/>
      <c r="AI377" s="295"/>
      <c r="AJ377" s="295"/>
      <c r="AK377" s="295"/>
    </row>
    <row r="378" spans="1:37" x14ac:dyDescent="0.25">
      <c r="A378" s="323"/>
      <c r="B378" s="316"/>
      <c r="C378" s="181" t="s">
        <v>1050</v>
      </c>
      <c r="D378" s="316"/>
      <c r="E378" s="326"/>
      <c r="F378" s="298"/>
      <c r="G378" s="298"/>
      <c r="H378" s="304"/>
      <c r="I378" s="307"/>
      <c r="J378" s="298"/>
      <c r="K378" s="301"/>
      <c r="L378" s="316"/>
      <c r="M378" s="319"/>
      <c r="N378" s="295"/>
      <c r="O378" s="295"/>
      <c r="P378" s="295"/>
      <c r="Q378" s="295"/>
      <c r="R378" s="295"/>
      <c r="S378" s="295"/>
      <c r="T378" s="295"/>
      <c r="U378" s="295"/>
      <c r="V378" s="295"/>
      <c r="W378" s="295"/>
      <c r="X378" s="295"/>
      <c r="Y378" s="295"/>
      <c r="Z378" s="295"/>
      <c r="AA378" s="295"/>
      <c r="AB378" s="295"/>
      <c r="AC378" s="295"/>
      <c r="AD378" s="295"/>
      <c r="AE378" s="295"/>
      <c r="AF378" s="295"/>
      <c r="AG378" s="295"/>
      <c r="AH378" s="295"/>
      <c r="AI378" s="295"/>
      <c r="AJ378" s="295"/>
      <c r="AK378" s="295"/>
    </row>
    <row r="379" spans="1:37" x14ac:dyDescent="0.25">
      <c r="A379" s="324"/>
      <c r="B379" s="317"/>
      <c r="C379" s="182" t="s">
        <v>1280</v>
      </c>
      <c r="D379" s="317"/>
      <c r="E379" s="327"/>
      <c r="F379" s="299"/>
      <c r="G379" s="299"/>
      <c r="H379" s="305"/>
      <c r="I379" s="308"/>
      <c r="J379" s="299"/>
      <c r="K379" s="302"/>
      <c r="L379" s="317"/>
      <c r="M379" s="320"/>
      <c r="N379" s="296"/>
      <c r="O379" s="296"/>
      <c r="P379" s="296"/>
      <c r="Q379" s="296"/>
      <c r="R379" s="296"/>
      <c r="S379" s="296"/>
      <c r="T379" s="296"/>
      <c r="U379" s="296"/>
      <c r="V379" s="296"/>
      <c r="W379" s="296"/>
      <c r="X379" s="296"/>
      <c r="Y379" s="296"/>
      <c r="Z379" s="296"/>
      <c r="AA379" s="296"/>
      <c r="AB379" s="296"/>
      <c r="AC379" s="296"/>
      <c r="AD379" s="296"/>
      <c r="AE379" s="296"/>
      <c r="AF379" s="296"/>
      <c r="AG379" s="296"/>
      <c r="AH379" s="296"/>
      <c r="AI379" s="296"/>
      <c r="AJ379" s="296"/>
      <c r="AK379" s="296"/>
    </row>
    <row r="380" spans="1:37" x14ac:dyDescent="0.25">
      <c r="A380" s="322">
        <v>265</v>
      </c>
      <c r="B380" s="315" t="s">
        <v>148</v>
      </c>
      <c r="C380" s="180" t="s">
        <v>1281</v>
      </c>
      <c r="D380" s="315" t="s">
        <v>697</v>
      </c>
      <c r="E380" s="325">
        <v>1</v>
      </c>
      <c r="F380" s="297">
        <v>2998</v>
      </c>
      <c r="G380" s="297">
        <v>756</v>
      </c>
      <c r="H380" s="303">
        <v>0</v>
      </c>
      <c r="I380" s="306">
        <v>0.74783200000000005</v>
      </c>
      <c r="J380" s="297">
        <v>756</v>
      </c>
      <c r="K380" s="300">
        <v>756</v>
      </c>
      <c r="L380" s="315" t="s">
        <v>1027</v>
      </c>
      <c r="M380" s="318">
        <v>1</v>
      </c>
      <c r="N380" s="294" t="s">
        <v>1028</v>
      </c>
      <c r="O380" s="294" t="s">
        <v>1028</v>
      </c>
      <c r="P380" s="294" t="s">
        <v>1028</v>
      </c>
      <c r="Q380" s="294" t="s">
        <v>1028</v>
      </c>
      <c r="R380" s="294" t="s">
        <v>1028</v>
      </c>
      <c r="S380" s="294" t="s">
        <v>1028</v>
      </c>
      <c r="T380" s="294" t="s">
        <v>1028</v>
      </c>
      <c r="U380" s="294" t="s">
        <v>1028</v>
      </c>
      <c r="V380" s="294" t="s">
        <v>1028</v>
      </c>
      <c r="W380" s="294" t="s">
        <v>1028</v>
      </c>
      <c r="X380" s="294" t="s">
        <v>1028</v>
      </c>
      <c r="Y380" s="294" t="s">
        <v>1028</v>
      </c>
      <c r="Z380" s="294" t="s">
        <v>1028</v>
      </c>
      <c r="AA380" s="294" t="s">
        <v>1028</v>
      </c>
      <c r="AB380" s="294" t="s">
        <v>1028</v>
      </c>
      <c r="AC380" s="294" t="s">
        <v>1028</v>
      </c>
      <c r="AD380" s="294" t="s">
        <v>1028</v>
      </c>
      <c r="AE380" s="294" t="s">
        <v>1028</v>
      </c>
      <c r="AF380" s="294" t="s">
        <v>1028</v>
      </c>
      <c r="AG380" s="294" t="s">
        <v>1028</v>
      </c>
      <c r="AH380" s="294" t="s">
        <v>1028</v>
      </c>
      <c r="AI380" s="294" t="s">
        <v>1028</v>
      </c>
      <c r="AJ380" s="294" t="s">
        <v>1028</v>
      </c>
      <c r="AK380" s="294" t="s">
        <v>1028</v>
      </c>
    </row>
    <row r="381" spans="1:37" x14ac:dyDescent="0.25">
      <c r="A381" s="323"/>
      <c r="B381" s="316"/>
      <c r="C381" s="181" t="s">
        <v>1282</v>
      </c>
      <c r="D381" s="316"/>
      <c r="E381" s="326"/>
      <c r="F381" s="298"/>
      <c r="G381" s="298"/>
      <c r="H381" s="304"/>
      <c r="I381" s="307"/>
      <c r="J381" s="298"/>
      <c r="K381" s="301"/>
      <c r="L381" s="316"/>
      <c r="M381" s="319"/>
      <c r="N381" s="295"/>
      <c r="O381" s="295"/>
      <c r="P381" s="295"/>
      <c r="Q381" s="295"/>
      <c r="R381" s="295"/>
      <c r="S381" s="295"/>
      <c r="T381" s="295"/>
      <c r="U381" s="295"/>
      <c r="V381" s="295"/>
      <c r="W381" s="295"/>
      <c r="X381" s="295"/>
      <c r="Y381" s="295"/>
      <c r="Z381" s="295"/>
      <c r="AA381" s="295"/>
      <c r="AB381" s="295"/>
      <c r="AC381" s="295"/>
      <c r="AD381" s="295"/>
      <c r="AE381" s="295"/>
      <c r="AF381" s="295"/>
      <c r="AG381" s="295"/>
      <c r="AH381" s="295"/>
      <c r="AI381" s="295"/>
      <c r="AJ381" s="295"/>
      <c r="AK381" s="295"/>
    </row>
    <row r="382" spans="1:37" x14ac:dyDescent="0.25">
      <c r="A382" s="323"/>
      <c r="B382" s="316"/>
      <c r="C382" s="181" t="s">
        <v>1283</v>
      </c>
      <c r="D382" s="316"/>
      <c r="E382" s="326"/>
      <c r="F382" s="298"/>
      <c r="G382" s="298"/>
      <c r="H382" s="304"/>
      <c r="I382" s="307"/>
      <c r="J382" s="298"/>
      <c r="K382" s="301"/>
      <c r="L382" s="316"/>
      <c r="M382" s="319"/>
      <c r="N382" s="295"/>
      <c r="O382" s="295"/>
      <c r="P382" s="295"/>
      <c r="Q382" s="295"/>
      <c r="R382" s="295"/>
      <c r="S382" s="295"/>
      <c r="T382" s="295"/>
      <c r="U382" s="295"/>
      <c r="V382" s="295"/>
      <c r="W382" s="295"/>
      <c r="X382" s="295"/>
      <c r="Y382" s="295"/>
      <c r="Z382" s="295"/>
      <c r="AA382" s="295"/>
      <c r="AB382" s="295"/>
      <c r="AC382" s="295"/>
      <c r="AD382" s="295"/>
      <c r="AE382" s="295"/>
      <c r="AF382" s="295"/>
      <c r="AG382" s="295"/>
      <c r="AH382" s="295"/>
      <c r="AI382" s="295"/>
      <c r="AJ382" s="295"/>
      <c r="AK382" s="295"/>
    </row>
    <row r="383" spans="1:37" x14ac:dyDescent="0.25">
      <c r="A383" s="324"/>
      <c r="B383" s="317"/>
      <c r="C383" s="182" t="s">
        <v>1284</v>
      </c>
      <c r="D383" s="317"/>
      <c r="E383" s="327"/>
      <c r="F383" s="299"/>
      <c r="G383" s="299"/>
      <c r="H383" s="305"/>
      <c r="I383" s="308"/>
      <c r="J383" s="299"/>
      <c r="K383" s="302"/>
      <c r="L383" s="317"/>
      <c r="M383" s="320"/>
      <c r="N383" s="296"/>
      <c r="O383" s="296"/>
      <c r="P383" s="296"/>
      <c r="Q383" s="296"/>
      <c r="R383" s="296"/>
      <c r="S383" s="296"/>
      <c r="T383" s="296"/>
      <c r="U383" s="296"/>
      <c r="V383" s="296"/>
      <c r="W383" s="296"/>
      <c r="X383" s="296"/>
      <c r="Y383" s="296"/>
      <c r="Z383" s="296"/>
      <c r="AA383" s="296"/>
      <c r="AB383" s="296"/>
      <c r="AC383" s="296"/>
      <c r="AD383" s="296"/>
      <c r="AE383" s="296"/>
      <c r="AF383" s="296"/>
      <c r="AG383" s="296"/>
      <c r="AH383" s="296"/>
      <c r="AI383" s="296"/>
      <c r="AJ383" s="296"/>
      <c r="AK383" s="296"/>
    </row>
    <row r="384" spans="1:37" x14ac:dyDescent="0.25">
      <c r="A384" s="322">
        <v>275</v>
      </c>
      <c r="B384" s="315" t="s">
        <v>149</v>
      </c>
      <c r="C384" s="180" t="s">
        <v>1285</v>
      </c>
      <c r="D384" s="315" t="s">
        <v>288</v>
      </c>
      <c r="E384" s="325">
        <v>3</v>
      </c>
      <c r="F384" s="297">
        <v>7680</v>
      </c>
      <c r="G384" s="297">
        <v>1743</v>
      </c>
      <c r="H384" s="303">
        <v>0</v>
      </c>
      <c r="I384" s="306">
        <v>0.77304700000000004</v>
      </c>
      <c r="J384" s="297">
        <v>1743</v>
      </c>
      <c r="K384" s="300">
        <v>5229</v>
      </c>
      <c r="L384" s="315" t="s">
        <v>1027</v>
      </c>
      <c r="M384" s="318">
        <v>3</v>
      </c>
      <c r="N384" s="294" t="s">
        <v>1028</v>
      </c>
      <c r="O384" s="294" t="s">
        <v>1028</v>
      </c>
      <c r="P384" s="294" t="s">
        <v>1028</v>
      </c>
      <c r="Q384" s="294" t="s">
        <v>1028</v>
      </c>
      <c r="R384" s="294" t="s">
        <v>1028</v>
      </c>
      <c r="S384" s="294" t="s">
        <v>1028</v>
      </c>
      <c r="T384" s="294" t="s">
        <v>1028</v>
      </c>
      <c r="U384" s="294" t="s">
        <v>1028</v>
      </c>
      <c r="V384" s="294" t="s">
        <v>1028</v>
      </c>
      <c r="W384" s="294" t="s">
        <v>1028</v>
      </c>
      <c r="X384" s="294" t="s">
        <v>1028</v>
      </c>
      <c r="Y384" s="294" t="s">
        <v>1028</v>
      </c>
      <c r="Z384" s="294" t="s">
        <v>1028</v>
      </c>
      <c r="AA384" s="294" t="s">
        <v>1028</v>
      </c>
      <c r="AB384" s="294" t="s">
        <v>1028</v>
      </c>
      <c r="AC384" s="294" t="s">
        <v>1028</v>
      </c>
      <c r="AD384" s="294" t="s">
        <v>1028</v>
      </c>
      <c r="AE384" s="294" t="s">
        <v>1028</v>
      </c>
      <c r="AF384" s="294" t="s">
        <v>1028</v>
      </c>
      <c r="AG384" s="294" t="s">
        <v>1028</v>
      </c>
      <c r="AH384" s="294" t="s">
        <v>1028</v>
      </c>
      <c r="AI384" s="294" t="s">
        <v>1028</v>
      </c>
      <c r="AJ384" s="294" t="s">
        <v>1028</v>
      </c>
      <c r="AK384" s="294" t="s">
        <v>1028</v>
      </c>
    </row>
    <row r="385" spans="1:37" x14ac:dyDescent="0.25">
      <c r="A385" s="323"/>
      <c r="B385" s="316"/>
      <c r="C385" s="181" t="s">
        <v>1286</v>
      </c>
      <c r="D385" s="316"/>
      <c r="E385" s="326"/>
      <c r="F385" s="298"/>
      <c r="G385" s="298"/>
      <c r="H385" s="304"/>
      <c r="I385" s="307"/>
      <c r="J385" s="298"/>
      <c r="K385" s="301"/>
      <c r="L385" s="316"/>
      <c r="M385" s="319"/>
      <c r="N385" s="295"/>
      <c r="O385" s="295"/>
      <c r="P385" s="295"/>
      <c r="Q385" s="295"/>
      <c r="R385" s="295"/>
      <c r="S385" s="295"/>
      <c r="T385" s="295"/>
      <c r="U385" s="295"/>
      <c r="V385" s="295"/>
      <c r="W385" s="295"/>
      <c r="X385" s="295"/>
      <c r="Y385" s="295"/>
      <c r="Z385" s="295"/>
      <c r="AA385" s="295"/>
      <c r="AB385" s="295"/>
      <c r="AC385" s="295"/>
      <c r="AD385" s="295"/>
      <c r="AE385" s="295"/>
      <c r="AF385" s="295"/>
      <c r="AG385" s="295"/>
      <c r="AH385" s="295"/>
      <c r="AI385" s="295"/>
      <c r="AJ385" s="295"/>
      <c r="AK385" s="295"/>
    </row>
    <row r="386" spans="1:37" x14ac:dyDescent="0.25">
      <c r="A386" s="324"/>
      <c r="B386" s="317"/>
      <c r="C386" s="182" t="s">
        <v>1287</v>
      </c>
      <c r="D386" s="317"/>
      <c r="E386" s="327"/>
      <c r="F386" s="299"/>
      <c r="G386" s="299"/>
      <c r="H386" s="305"/>
      <c r="I386" s="308"/>
      <c r="J386" s="299"/>
      <c r="K386" s="302"/>
      <c r="L386" s="317"/>
      <c r="M386" s="320"/>
      <c r="N386" s="296"/>
      <c r="O386" s="296"/>
      <c r="P386" s="296"/>
      <c r="Q386" s="296"/>
      <c r="R386" s="296"/>
      <c r="S386" s="296"/>
      <c r="T386" s="296"/>
      <c r="U386" s="296"/>
      <c r="V386" s="296"/>
      <c r="W386" s="296"/>
      <c r="X386" s="296"/>
      <c r="Y386" s="296"/>
      <c r="Z386" s="296"/>
      <c r="AA386" s="296"/>
      <c r="AB386" s="296"/>
      <c r="AC386" s="296"/>
      <c r="AD386" s="296"/>
      <c r="AE386" s="296"/>
      <c r="AF386" s="296"/>
      <c r="AG386" s="296"/>
      <c r="AH386" s="296"/>
      <c r="AI386" s="296"/>
      <c r="AJ386" s="296"/>
      <c r="AK386" s="296"/>
    </row>
    <row r="387" spans="1:37" x14ac:dyDescent="0.25">
      <c r="A387" s="322">
        <v>277</v>
      </c>
      <c r="B387" s="315" t="s">
        <v>150</v>
      </c>
      <c r="C387" s="180" t="s">
        <v>1285</v>
      </c>
      <c r="D387" s="315" t="s">
        <v>288</v>
      </c>
      <c r="E387" s="325">
        <v>53</v>
      </c>
      <c r="F387" s="297">
        <v>8100</v>
      </c>
      <c r="G387" s="297">
        <v>1743</v>
      </c>
      <c r="H387" s="303">
        <v>0</v>
      </c>
      <c r="I387" s="306">
        <v>0.78481500000000004</v>
      </c>
      <c r="J387" s="297">
        <v>1743</v>
      </c>
      <c r="K387" s="300">
        <v>92379</v>
      </c>
      <c r="L387" s="315" t="s">
        <v>1027</v>
      </c>
      <c r="M387" s="318">
        <v>31</v>
      </c>
      <c r="N387" s="294" t="s">
        <v>1028</v>
      </c>
      <c r="O387" s="294">
        <v>1</v>
      </c>
      <c r="P387" s="294" t="s">
        <v>1028</v>
      </c>
      <c r="Q387" s="294">
        <v>1</v>
      </c>
      <c r="R387" s="294">
        <v>1</v>
      </c>
      <c r="S387" s="294">
        <v>1</v>
      </c>
      <c r="T387" s="294">
        <v>1</v>
      </c>
      <c r="U387" s="294">
        <v>1</v>
      </c>
      <c r="V387" s="294">
        <v>1</v>
      </c>
      <c r="W387" s="294">
        <v>1</v>
      </c>
      <c r="X387" s="294">
        <v>1</v>
      </c>
      <c r="Y387" s="294">
        <v>1</v>
      </c>
      <c r="Z387" s="294">
        <v>1</v>
      </c>
      <c r="AA387" s="294">
        <v>1</v>
      </c>
      <c r="AB387" s="294">
        <v>1</v>
      </c>
      <c r="AC387" s="294">
        <v>1</v>
      </c>
      <c r="AD387" s="294">
        <v>1</v>
      </c>
      <c r="AE387" s="294">
        <v>1</v>
      </c>
      <c r="AF387" s="294">
        <v>1</v>
      </c>
      <c r="AG387" s="294">
        <v>1</v>
      </c>
      <c r="AH387" s="294">
        <v>1</v>
      </c>
      <c r="AI387" s="294">
        <v>1</v>
      </c>
      <c r="AJ387" s="294">
        <v>1</v>
      </c>
      <c r="AK387" s="294">
        <v>1</v>
      </c>
    </row>
    <row r="388" spans="1:37" x14ac:dyDescent="0.25">
      <c r="A388" s="323"/>
      <c r="B388" s="316"/>
      <c r="C388" s="181" t="s">
        <v>1286</v>
      </c>
      <c r="D388" s="316"/>
      <c r="E388" s="326"/>
      <c r="F388" s="298"/>
      <c r="G388" s="298"/>
      <c r="H388" s="304"/>
      <c r="I388" s="307"/>
      <c r="J388" s="298"/>
      <c r="K388" s="301"/>
      <c r="L388" s="316"/>
      <c r="M388" s="319"/>
      <c r="N388" s="295"/>
      <c r="O388" s="295"/>
      <c r="P388" s="295"/>
      <c r="Q388" s="295"/>
      <c r="R388" s="295"/>
      <c r="S388" s="295"/>
      <c r="T388" s="295"/>
      <c r="U388" s="295"/>
      <c r="V388" s="295"/>
      <c r="W388" s="295"/>
      <c r="X388" s="295"/>
      <c r="Y388" s="295"/>
      <c r="Z388" s="295"/>
      <c r="AA388" s="295"/>
      <c r="AB388" s="295"/>
      <c r="AC388" s="295"/>
      <c r="AD388" s="295"/>
      <c r="AE388" s="295"/>
      <c r="AF388" s="295"/>
      <c r="AG388" s="295"/>
      <c r="AH388" s="295"/>
      <c r="AI388" s="295"/>
      <c r="AJ388" s="295"/>
      <c r="AK388" s="295"/>
    </row>
    <row r="389" spans="1:37" x14ac:dyDescent="0.25">
      <c r="A389" s="324"/>
      <c r="B389" s="317"/>
      <c r="C389" s="182" t="s">
        <v>1288</v>
      </c>
      <c r="D389" s="317"/>
      <c r="E389" s="327"/>
      <c r="F389" s="299"/>
      <c r="G389" s="299"/>
      <c r="H389" s="305"/>
      <c r="I389" s="308"/>
      <c r="J389" s="299"/>
      <c r="K389" s="302"/>
      <c r="L389" s="317"/>
      <c r="M389" s="320"/>
      <c r="N389" s="296"/>
      <c r="O389" s="296"/>
      <c r="P389" s="296"/>
      <c r="Q389" s="296"/>
      <c r="R389" s="296"/>
      <c r="S389" s="296"/>
      <c r="T389" s="296"/>
      <c r="U389" s="296"/>
      <c r="V389" s="296"/>
      <c r="W389" s="296"/>
      <c r="X389" s="296"/>
      <c r="Y389" s="296"/>
      <c r="Z389" s="296"/>
      <c r="AA389" s="296"/>
      <c r="AB389" s="296"/>
      <c r="AC389" s="296"/>
      <c r="AD389" s="296"/>
      <c r="AE389" s="296"/>
      <c r="AF389" s="296"/>
      <c r="AG389" s="296"/>
      <c r="AH389" s="296"/>
      <c r="AI389" s="296"/>
      <c r="AJ389" s="296"/>
      <c r="AK389" s="296"/>
    </row>
    <row r="390" spans="1:37" x14ac:dyDescent="0.25">
      <c r="A390" s="346">
        <v>283</v>
      </c>
      <c r="B390" s="340" t="s">
        <v>151</v>
      </c>
      <c r="C390" s="183" t="s">
        <v>1289</v>
      </c>
      <c r="D390" s="340" t="s">
        <v>288</v>
      </c>
      <c r="E390" s="349">
        <v>2</v>
      </c>
      <c r="F390" s="352">
        <v>4839</v>
      </c>
      <c r="G390" s="352">
        <v>878</v>
      </c>
      <c r="H390" s="331">
        <v>1</v>
      </c>
      <c r="I390" s="306">
        <v>1</v>
      </c>
      <c r="J390" s="334" t="s">
        <v>1061</v>
      </c>
      <c r="K390" s="337" t="s">
        <v>1062</v>
      </c>
      <c r="L390" s="340" t="s">
        <v>987</v>
      </c>
      <c r="M390" s="343">
        <v>2</v>
      </c>
      <c r="N390" s="328" t="s">
        <v>1028</v>
      </c>
      <c r="O390" s="328" t="s">
        <v>1028</v>
      </c>
      <c r="P390" s="328" t="s">
        <v>1028</v>
      </c>
      <c r="Q390" s="328" t="s">
        <v>1028</v>
      </c>
      <c r="R390" s="328" t="s">
        <v>1028</v>
      </c>
      <c r="S390" s="328" t="s">
        <v>1028</v>
      </c>
      <c r="T390" s="328" t="s">
        <v>1028</v>
      </c>
      <c r="U390" s="328" t="s">
        <v>1028</v>
      </c>
      <c r="V390" s="328" t="s">
        <v>1028</v>
      </c>
      <c r="W390" s="328" t="s">
        <v>1028</v>
      </c>
      <c r="X390" s="328" t="s">
        <v>1028</v>
      </c>
      <c r="Y390" s="328" t="s">
        <v>1028</v>
      </c>
      <c r="Z390" s="328" t="s">
        <v>1028</v>
      </c>
      <c r="AA390" s="328" t="s">
        <v>1028</v>
      </c>
      <c r="AB390" s="328" t="s">
        <v>1028</v>
      </c>
      <c r="AC390" s="328" t="s">
        <v>1028</v>
      </c>
      <c r="AD390" s="328" t="s">
        <v>1028</v>
      </c>
      <c r="AE390" s="328" t="s">
        <v>1028</v>
      </c>
      <c r="AF390" s="328" t="s">
        <v>1028</v>
      </c>
      <c r="AG390" s="328" t="s">
        <v>1028</v>
      </c>
      <c r="AH390" s="328" t="s">
        <v>1028</v>
      </c>
      <c r="AI390" s="328" t="s">
        <v>1028</v>
      </c>
      <c r="AJ390" s="328" t="s">
        <v>1028</v>
      </c>
      <c r="AK390" s="328" t="s">
        <v>1028</v>
      </c>
    </row>
    <row r="391" spans="1:37" x14ac:dyDescent="0.25">
      <c r="A391" s="348"/>
      <c r="B391" s="342"/>
      <c r="C391" s="185" t="s">
        <v>1290</v>
      </c>
      <c r="D391" s="342"/>
      <c r="E391" s="351"/>
      <c r="F391" s="354"/>
      <c r="G391" s="354"/>
      <c r="H391" s="333"/>
      <c r="I391" s="308"/>
      <c r="J391" s="336"/>
      <c r="K391" s="339"/>
      <c r="L391" s="342"/>
      <c r="M391" s="345"/>
      <c r="N391" s="330"/>
      <c r="O391" s="330"/>
      <c r="P391" s="330"/>
      <c r="Q391" s="330"/>
      <c r="R391" s="330"/>
      <c r="S391" s="330"/>
      <c r="T391" s="330"/>
      <c r="U391" s="330"/>
      <c r="V391" s="330"/>
      <c r="W391" s="330"/>
      <c r="X391" s="330"/>
      <c r="Y391" s="330"/>
      <c r="Z391" s="330"/>
      <c r="AA391" s="330"/>
      <c r="AB391" s="330"/>
      <c r="AC391" s="330"/>
      <c r="AD391" s="330"/>
      <c r="AE391" s="330"/>
      <c r="AF391" s="330"/>
      <c r="AG391" s="330"/>
      <c r="AH391" s="330"/>
      <c r="AI391" s="330"/>
      <c r="AJ391" s="330"/>
      <c r="AK391" s="330"/>
    </row>
    <row r="392" spans="1:37" ht="48.6" customHeight="1" x14ac:dyDescent="0.25">
      <c r="A392" s="322">
        <v>291</v>
      </c>
      <c r="B392" s="315" t="s">
        <v>152</v>
      </c>
      <c r="C392" s="180" t="s">
        <v>1291</v>
      </c>
      <c r="D392" s="315" t="s">
        <v>288</v>
      </c>
      <c r="E392" s="325">
        <v>3</v>
      </c>
      <c r="F392" s="297">
        <v>69327</v>
      </c>
      <c r="G392" s="297">
        <v>19462</v>
      </c>
      <c r="H392" s="303">
        <v>0</v>
      </c>
      <c r="I392" s="306">
        <v>0.71927200000000002</v>
      </c>
      <c r="J392" s="297">
        <v>19462</v>
      </c>
      <c r="K392" s="300">
        <v>58386</v>
      </c>
      <c r="L392" s="315" t="s">
        <v>1027</v>
      </c>
      <c r="M392" s="318">
        <v>3</v>
      </c>
      <c r="N392" s="294" t="s">
        <v>1028</v>
      </c>
      <c r="O392" s="294" t="s">
        <v>1028</v>
      </c>
      <c r="P392" s="294" t="s">
        <v>1028</v>
      </c>
      <c r="Q392" s="294" t="s">
        <v>1028</v>
      </c>
      <c r="R392" s="294" t="s">
        <v>1028</v>
      </c>
      <c r="S392" s="294" t="s">
        <v>1028</v>
      </c>
      <c r="T392" s="294" t="s">
        <v>1028</v>
      </c>
      <c r="U392" s="294" t="s">
        <v>1028</v>
      </c>
      <c r="V392" s="294" t="s">
        <v>1028</v>
      </c>
      <c r="W392" s="294" t="s">
        <v>1028</v>
      </c>
      <c r="X392" s="294" t="s">
        <v>1028</v>
      </c>
      <c r="Y392" s="294" t="s">
        <v>1028</v>
      </c>
      <c r="Z392" s="294" t="s">
        <v>1028</v>
      </c>
      <c r="AA392" s="294" t="s">
        <v>1028</v>
      </c>
      <c r="AB392" s="294" t="s">
        <v>1028</v>
      </c>
      <c r="AC392" s="294" t="s">
        <v>1028</v>
      </c>
      <c r="AD392" s="294" t="s">
        <v>1028</v>
      </c>
      <c r="AE392" s="294" t="s">
        <v>1028</v>
      </c>
      <c r="AF392" s="294" t="s">
        <v>1028</v>
      </c>
      <c r="AG392" s="294" t="s">
        <v>1028</v>
      </c>
      <c r="AH392" s="294" t="s">
        <v>1028</v>
      </c>
      <c r="AI392" s="294" t="s">
        <v>1028</v>
      </c>
      <c r="AJ392" s="294" t="s">
        <v>1028</v>
      </c>
      <c r="AK392" s="294" t="s">
        <v>1028</v>
      </c>
    </row>
    <row r="393" spans="1:37" x14ac:dyDescent="0.25">
      <c r="A393" s="324"/>
      <c r="B393" s="317"/>
      <c r="C393" s="182" t="s">
        <v>1292</v>
      </c>
      <c r="D393" s="317"/>
      <c r="E393" s="327"/>
      <c r="F393" s="299"/>
      <c r="G393" s="299"/>
      <c r="H393" s="305"/>
      <c r="I393" s="308"/>
      <c r="J393" s="299"/>
      <c r="K393" s="302"/>
      <c r="L393" s="317"/>
      <c r="M393" s="320"/>
      <c r="N393" s="296"/>
      <c r="O393" s="296"/>
      <c r="P393" s="296"/>
      <c r="Q393" s="296"/>
      <c r="R393" s="296"/>
      <c r="S393" s="296"/>
      <c r="T393" s="296"/>
      <c r="U393" s="296"/>
      <c r="V393" s="296"/>
      <c r="W393" s="296"/>
      <c r="X393" s="296"/>
      <c r="Y393" s="296"/>
      <c r="Z393" s="296"/>
      <c r="AA393" s="296"/>
      <c r="AB393" s="296"/>
      <c r="AC393" s="296"/>
      <c r="AD393" s="296"/>
      <c r="AE393" s="296"/>
      <c r="AF393" s="296"/>
      <c r="AG393" s="296"/>
      <c r="AH393" s="296"/>
      <c r="AI393" s="296"/>
      <c r="AJ393" s="296"/>
      <c r="AK393" s="296"/>
    </row>
    <row r="394" spans="1:37" x14ac:dyDescent="0.25">
      <c r="A394" s="322">
        <v>294</v>
      </c>
      <c r="B394" s="315" t="s">
        <v>153</v>
      </c>
      <c r="C394" s="180" t="s">
        <v>1262</v>
      </c>
      <c r="D394" s="315" t="s">
        <v>288</v>
      </c>
      <c r="E394" s="325">
        <v>2</v>
      </c>
      <c r="F394" s="297">
        <v>51232</v>
      </c>
      <c r="G394" s="297">
        <v>11989</v>
      </c>
      <c r="H394" s="303">
        <v>0</v>
      </c>
      <c r="I394" s="306">
        <v>0.76598599999999994</v>
      </c>
      <c r="J394" s="297">
        <v>11989</v>
      </c>
      <c r="K394" s="300">
        <v>23978</v>
      </c>
      <c r="L394" s="315" t="s">
        <v>1027</v>
      </c>
      <c r="M394" s="318">
        <v>1</v>
      </c>
      <c r="N394" s="294">
        <v>1</v>
      </c>
      <c r="O394" s="294" t="s">
        <v>1028</v>
      </c>
      <c r="P394" s="294" t="s">
        <v>1028</v>
      </c>
      <c r="Q394" s="294" t="s">
        <v>1028</v>
      </c>
      <c r="R394" s="294" t="s">
        <v>1028</v>
      </c>
      <c r="S394" s="294" t="s">
        <v>1028</v>
      </c>
      <c r="T394" s="294" t="s">
        <v>1028</v>
      </c>
      <c r="U394" s="294" t="s">
        <v>1028</v>
      </c>
      <c r="V394" s="294" t="s">
        <v>1028</v>
      </c>
      <c r="W394" s="294" t="s">
        <v>1028</v>
      </c>
      <c r="X394" s="294" t="s">
        <v>1028</v>
      </c>
      <c r="Y394" s="294" t="s">
        <v>1028</v>
      </c>
      <c r="Z394" s="294" t="s">
        <v>1028</v>
      </c>
      <c r="AA394" s="294" t="s">
        <v>1028</v>
      </c>
      <c r="AB394" s="294" t="s">
        <v>1028</v>
      </c>
      <c r="AC394" s="294" t="s">
        <v>1028</v>
      </c>
      <c r="AD394" s="294" t="s">
        <v>1028</v>
      </c>
      <c r="AE394" s="294" t="s">
        <v>1028</v>
      </c>
      <c r="AF394" s="294" t="s">
        <v>1028</v>
      </c>
      <c r="AG394" s="294" t="s">
        <v>1028</v>
      </c>
      <c r="AH394" s="294" t="s">
        <v>1028</v>
      </c>
      <c r="AI394" s="294" t="s">
        <v>1028</v>
      </c>
      <c r="AJ394" s="294" t="s">
        <v>1028</v>
      </c>
      <c r="AK394" s="294" t="s">
        <v>1028</v>
      </c>
    </row>
    <row r="395" spans="1:37" x14ac:dyDescent="0.25">
      <c r="A395" s="323"/>
      <c r="B395" s="316"/>
      <c r="C395" s="181" t="s">
        <v>1293</v>
      </c>
      <c r="D395" s="316"/>
      <c r="E395" s="326"/>
      <c r="F395" s="298"/>
      <c r="G395" s="298"/>
      <c r="H395" s="304"/>
      <c r="I395" s="307"/>
      <c r="J395" s="298"/>
      <c r="K395" s="301"/>
      <c r="L395" s="316"/>
      <c r="M395" s="319"/>
      <c r="N395" s="295"/>
      <c r="O395" s="295"/>
      <c r="P395" s="295"/>
      <c r="Q395" s="295"/>
      <c r="R395" s="295"/>
      <c r="S395" s="295"/>
      <c r="T395" s="295"/>
      <c r="U395" s="295"/>
      <c r="V395" s="295"/>
      <c r="W395" s="295"/>
      <c r="X395" s="295"/>
      <c r="Y395" s="295"/>
      <c r="Z395" s="295"/>
      <c r="AA395" s="295"/>
      <c r="AB395" s="295"/>
      <c r="AC395" s="295"/>
      <c r="AD395" s="295"/>
      <c r="AE395" s="295"/>
      <c r="AF395" s="295"/>
      <c r="AG395" s="295"/>
      <c r="AH395" s="295"/>
      <c r="AI395" s="295"/>
      <c r="AJ395" s="295"/>
      <c r="AK395" s="295"/>
    </row>
    <row r="396" spans="1:37" x14ac:dyDescent="0.25">
      <c r="A396" s="324"/>
      <c r="B396" s="317"/>
      <c r="C396" s="182" t="s">
        <v>1294</v>
      </c>
      <c r="D396" s="317"/>
      <c r="E396" s="327"/>
      <c r="F396" s="299"/>
      <c r="G396" s="299"/>
      <c r="H396" s="305"/>
      <c r="I396" s="308"/>
      <c r="J396" s="299"/>
      <c r="K396" s="302"/>
      <c r="L396" s="317"/>
      <c r="M396" s="320"/>
      <c r="N396" s="296"/>
      <c r="O396" s="296"/>
      <c r="P396" s="296"/>
      <c r="Q396" s="296"/>
      <c r="R396" s="296"/>
      <c r="S396" s="296"/>
      <c r="T396" s="296"/>
      <c r="U396" s="296"/>
      <c r="V396" s="296"/>
      <c r="W396" s="296"/>
      <c r="X396" s="296"/>
      <c r="Y396" s="296"/>
      <c r="Z396" s="296"/>
      <c r="AA396" s="296"/>
      <c r="AB396" s="296"/>
      <c r="AC396" s="296"/>
      <c r="AD396" s="296"/>
      <c r="AE396" s="296"/>
      <c r="AF396" s="296"/>
      <c r="AG396" s="296"/>
      <c r="AH396" s="296"/>
      <c r="AI396" s="296"/>
      <c r="AJ396" s="296"/>
      <c r="AK396" s="296"/>
    </row>
    <row r="397" spans="1:37" x14ac:dyDescent="0.25">
      <c r="A397" s="322">
        <v>300</v>
      </c>
      <c r="B397" s="315" t="s">
        <v>154</v>
      </c>
      <c r="C397" s="180" t="s">
        <v>1262</v>
      </c>
      <c r="D397" s="315" t="s">
        <v>288</v>
      </c>
      <c r="E397" s="325">
        <v>41</v>
      </c>
      <c r="F397" s="297">
        <v>87526</v>
      </c>
      <c r="G397" s="297">
        <v>38256</v>
      </c>
      <c r="H397" s="303">
        <v>0</v>
      </c>
      <c r="I397" s="306">
        <v>0.56291800000000003</v>
      </c>
      <c r="J397" s="297">
        <v>38256</v>
      </c>
      <c r="K397" s="300">
        <v>1568496</v>
      </c>
      <c r="L397" s="315" t="s">
        <v>1027</v>
      </c>
      <c r="M397" s="318">
        <v>7</v>
      </c>
      <c r="N397" s="294">
        <v>4</v>
      </c>
      <c r="O397" s="294">
        <v>1</v>
      </c>
      <c r="P397" s="294" t="s">
        <v>1028</v>
      </c>
      <c r="Q397" s="294">
        <v>2</v>
      </c>
      <c r="R397" s="294">
        <v>2</v>
      </c>
      <c r="S397" s="294">
        <v>2</v>
      </c>
      <c r="T397" s="294">
        <v>2</v>
      </c>
      <c r="U397" s="294">
        <v>2</v>
      </c>
      <c r="V397" s="294">
        <v>2</v>
      </c>
      <c r="W397" s="294">
        <v>2</v>
      </c>
      <c r="X397" s="294">
        <v>1</v>
      </c>
      <c r="Y397" s="294">
        <v>1</v>
      </c>
      <c r="Z397" s="294">
        <v>1</v>
      </c>
      <c r="AA397" s="294">
        <v>1</v>
      </c>
      <c r="AB397" s="294">
        <v>1</v>
      </c>
      <c r="AC397" s="294">
        <v>1</v>
      </c>
      <c r="AD397" s="294">
        <v>2</v>
      </c>
      <c r="AE397" s="294">
        <v>1</v>
      </c>
      <c r="AF397" s="294">
        <v>1</v>
      </c>
      <c r="AG397" s="294">
        <v>1</v>
      </c>
      <c r="AH397" s="294">
        <v>1</v>
      </c>
      <c r="AI397" s="294">
        <v>1</v>
      </c>
      <c r="AJ397" s="294">
        <v>1</v>
      </c>
      <c r="AK397" s="294">
        <v>1</v>
      </c>
    </row>
    <row r="398" spans="1:37" x14ac:dyDescent="0.25">
      <c r="A398" s="323"/>
      <c r="B398" s="316"/>
      <c r="C398" s="181" t="s">
        <v>1295</v>
      </c>
      <c r="D398" s="316"/>
      <c r="E398" s="326"/>
      <c r="F398" s="298"/>
      <c r="G398" s="298"/>
      <c r="H398" s="304"/>
      <c r="I398" s="307"/>
      <c r="J398" s="298"/>
      <c r="K398" s="301"/>
      <c r="L398" s="316"/>
      <c r="M398" s="319"/>
      <c r="N398" s="295"/>
      <c r="O398" s="295"/>
      <c r="P398" s="295"/>
      <c r="Q398" s="295"/>
      <c r="R398" s="295"/>
      <c r="S398" s="295"/>
      <c r="T398" s="295"/>
      <c r="U398" s="295"/>
      <c r="V398" s="295"/>
      <c r="W398" s="295"/>
      <c r="X398" s="295"/>
      <c r="Y398" s="295"/>
      <c r="Z398" s="295"/>
      <c r="AA398" s="295"/>
      <c r="AB398" s="295"/>
      <c r="AC398" s="295"/>
      <c r="AD398" s="295"/>
      <c r="AE398" s="295"/>
      <c r="AF398" s="295"/>
      <c r="AG398" s="295"/>
      <c r="AH398" s="295"/>
      <c r="AI398" s="295"/>
      <c r="AJ398" s="295"/>
      <c r="AK398" s="295"/>
    </row>
    <row r="399" spans="1:37" x14ac:dyDescent="0.25">
      <c r="A399" s="324"/>
      <c r="B399" s="317"/>
      <c r="C399" s="182" t="s">
        <v>1296</v>
      </c>
      <c r="D399" s="317"/>
      <c r="E399" s="327"/>
      <c r="F399" s="299"/>
      <c r="G399" s="299"/>
      <c r="H399" s="305"/>
      <c r="I399" s="308"/>
      <c r="J399" s="299"/>
      <c r="K399" s="302"/>
      <c r="L399" s="317"/>
      <c r="M399" s="320"/>
      <c r="N399" s="296"/>
      <c r="O399" s="296"/>
      <c r="P399" s="296"/>
      <c r="Q399" s="296"/>
      <c r="R399" s="296"/>
      <c r="S399" s="296"/>
      <c r="T399" s="296"/>
      <c r="U399" s="296"/>
      <c r="V399" s="296"/>
      <c r="W399" s="296"/>
      <c r="X399" s="296"/>
      <c r="Y399" s="296"/>
      <c r="Z399" s="296"/>
      <c r="AA399" s="296"/>
      <c r="AB399" s="296"/>
      <c r="AC399" s="296"/>
      <c r="AD399" s="296"/>
      <c r="AE399" s="296"/>
      <c r="AF399" s="296"/>
      <c r="AG399" s="296"/>
      <c r="AH399" s="296"/>
      <c r="AI399" s="296"/>
      <c r="AJ399" s="296"/>
      <c r="AK399" s="296"/>
    </row>
    <row r="400" spans="1:37" x14ac:dyDescent="0.25">
      <c r="A400" s="322">
        <v>304</v>
      </c>
      <c r="B400" s="315" t="s">
        <v>155</v>
      </c>
      <c r="C400" s="180" t="s">
        <v>1297</v>
      </c>
      <c r="D400" s="315" t="s">
        <v>288</v>
      </c>
      <c r="E400" s="325">
        <v>5</v>
      </c>
      <c r="F400" s="297">
        <v>22934</v>
      </c>
      <c r="G400" s="297">
        <v>9990</v>
      </c>
      <c r="H400" s="303">
        <v>0</v>
      </c>
      <c r="I400" s="306">
        <v>0.56440199999999996</v>
      </c>
      <c r="J400" s="297">
        <v>9990</v>
      </c>
      <c r="K400" s="300">
        <v>49950</v>
      </c>
      <c r="L400" s="315" t="s">
        <v>1027</v>
      </c>
      <c r="M400" s="318">
        <v>1</v>
      </c>
      <c r="N400" s="294" t="s">
        <v>1028</v>
      </c>
      <c r="O400" s="294" t="s">
        <v>1028</v>
      </c>
      <c r="P400" s="294" t="s">
        <v>1028</v>
      </c>
      <c r="Q400" s="294" t="s">
        <v>1028</v>
      </c>
      <c r="R400" s="294" t="s">
        <v>1028</v>
      </c>
      <c r="S400" s="294" t="s">
        <v>1028</v>
      </c>
      <c r="T400" s="294" t="s">
        <v>1028</v>
      </c>
      <c r="U400" s="294" t="s">
        <v>1028</v>
      </c>
      <c r="V400" s="294" t="s">
        <v>1028</v>
      </c>
      <c r="W400" s="294" t="s">
        <v>1028</v>
      </c>
      <c r="X400" s="294">
        <v>1</v>
      </c>
      <c r="Y400" s="294">
        <v>1</v>
      </c>
      <c r="Z400" s="294">
        <v>1</v>
      </c>
      <c r="AA400" s="294">
        <v>1</v>
      </c>
      <c r="AB400" s="294" t="s">
        <v>1028</v>
      </c>
      <c r="AC400" s="294" t="s">
        <v>1028</v>
      </c>
      <c r="AD400" s="294" t="s">
        <v>1028</v>
      </c>
      <c r="AE400" s="294" t="s">
        <v>1028</v>
      </c>
      <c r="AF400" s="294" t="s">
        <v>1028</v>
      </c>
      <c r="AG400" s="294" t="s">
        <v>1028</v>
      </c>
      <c r="AH400" s="294" t="s">
        <v>1028</v>
      </c>
      <c r="AI400" s="294" t="s">
        <v>1028</v>
      </c>
      <c r="AJ400" s="294" t="s">
        <v>1028</v>
      </c>
      <c r="AK400" s="294" t="s">
        <v>1028</v>
      </c>
    </row>
    <row r="401" spans="1:37" x14ac:dyDescent="0.25">
      <c r="A401" s="324"/>
      <c r="B401" s="317"/>
      <c r="C401" s="182" t="s">
        <v>1298</v>
      </c>
      <c r="D401" s="317"/>
      <c r="E401" s="327"/>
      <c r="F401" s="299"/>
      <c r="G401" s="299"/>
      <c r="H401" s="305"/>
      <c r="I401" s="308"/>
      <c r="J401" s="299"/>
      <c r="K401" s="302"/>
      <c r="L401" s="317"/>
      <c r="M401" s="320"/>
      <c r="N401" s="296"/>
      <c r="O401" s="296"/>
      <c r="P401" s="296"/>
      <c r="Q401" s="296"/>
      <c r="R401" s="296"/>
      <c r="S401" s="296"/>
      <c r="T401" s="296"/>
      <c r="U401" s="296"/>
      <c r="V401" s="296"/>
      <c r="W401" s="296"/>
      <c r="X401" s="296"/>
      <c r="Y401" s="296"/>
      <c r="Z401" s="296"/>
      <c r="AA401" s="296"/>
      <c r="AB401" s="296"/>
      <c r="AC401" s="296"/>
      <c r="AD401" s="296"/>
      <c r="AE401" s="296"/>
      <c r="AF401" s="296"/>
      <c r="AG401" s="296"/>
      <c r="AH401" s="296"/>
      <c r="AI401" s="296"/>
      <c r="AJ401" s="296"/>
      <c r="AK401" s="296"/>
    </row>
    <row r="402" spans="1:37" x14ac:dyDescent="0.25">
      <c r="A402" s="322">
        <v>310</v>
      </c>
      <c r="B402" s="315" t="s">
        <v>156</v>
      </c>
      <c r="C402" s="180" t="s">
        <v>1299</v>
      </c>
      <c r="D402" s="315" t="s">
        <v>288</v>
      </c>
      <c r="E402" s="325">
        <v>19</v>
      </c>
      <c r="F402" s="297">
        <v>47340</v>
      </c>
      <c r="G402" s="297">
        <v>13676</v>
      </c>
      <c r="H402" s="303">
        <v>0</v>
      </c>
      <c r="I402" s="306">
        <v>0.71111100000000005</v>
      </c>
      <c r="J402" s="297">
        <v>13676</v>
      </c>
      <c r="K402" s="300">
        <v>259844</v>
      </c>
      <c r="L402" s="315" t="s">
        <v>1027</v>
      </c>
      <c r="M402" s="318">
        <v>2</v>
      </c>
      <c r="N402" s="294" t="s">
        <v>1028</v>
      </c>
      <c r="O402" s="294">
        <v>1</v>
      </c>
      <c r="P402" s="294" t="s">
        <v>1028</v>
      </c>
      <c r="Q402" s="294">
        <v>1</v>
      </c>
      <c r="R402" s="294">
        <v>1</v>
      </c>
      <c r="S402" s="294">
        <v>1</v>
      </c>
      <c r="T402" s="294">
        <v>1</v>
      </c>
      <c r="U402" s="294">
        <v>1</v>
      </c>
      <c r="V402" s="294">
        <v>1</v>
      </c>
      <c r="W402" s="294">
        <v>1</v>
      </c>
      <c r="X402" s="294" t="s">
        <v>1028</v>
      </c>
      <c r="Y402" s="294" t="s">
        <v>1028</v>
      </c>
      <c r="Z402" s="294" t="s">
        <v>1028</v>
      </c>
      <c r="AA402" s="294" t="s">
        <v>1028</v>
      </c>
      <c r="AB402" s="294">
        <v>1</v>
      </c>
      <c r="AC402" s="294">
        <v>1</v>
      </c>
      <c r="AD402" s="294">
        <v>1</v>
      </c>
      <c r="AE402" s="294">
        <v>1</v>
      </c>
      <c r="AF402" s="294">
        <v>1</v>
      </c>
      <c r="AG402" s="294">
        <v>1</v>
      </c>
      <c r="AH402" s="294">
        <v>1</v>
      </c>
      <c r="AI402" s="294">
        <v>1</v>
      </c>
      <c r="AJ402" s="294">
        <v>1</v>
      </c>
      <c r="AK402" s="294" t="s">
        <v>1028</v>
      </c>
    </row>
    <row r="403" spans="1:37" x14ac:dyDescent="0.25">
      <c r="A403" s="323"/>
      <c r="B403" s="316"/>
      <c r="C403" s="181" t="s">
        <v>1300</v>
      </c>
      <c r="D403" s="316"/>
      <c r="E403" s="326"/>
      <c r="F403" s="298"/>
      <c r="G403" s="298"/>
      <c r="H403" s="304"/>
      <c r="I403" s="307"/>
      <c r="J403" s="298"/>
      <c r="K403" s="301"/>
      <c r="L403" s="316"/>
      <c r="M403" s="319"/>
      <c r="N403" s="295"/>
      <c r="O403" s="295"/>
      <c r="P403" s="295"/>
      <c r="Q403" s="295"/>
      <c r="R403" s="295"/>
      <c r="S403" s="295"/>
      <c r="T403" s="295"/>
      <c r="U403" s="295"/>
      <c r="V403" s="295"/>
      <c r="W403" s="295"/>
      <c r="X403" s="295"/>
      <c r="Y403" s="295"/>
      <c r="Z403" s="295"/>
      <c r="AA403" s="295"/>
      <c r="AB403" s="295"/>
      <c r="AC403" s="295"/>
      <c r="AD403" s="295"/>
      <c r="AE403" s="295"/>
      <c r="AF403" s="295"/>
      <c r="AG403" s="295"/>
      <c r="AH403" s="295"/>
      <c r="AI403" s="295"/>
      <c r="AJ403" s="295"/>
      <c r="AK403" s="295"/>
    </row>
    <row r="404" spans="1:37" ht="25.5" x14ac:dyDescent="0.25">
      <c r="A404" s="323"/>
      <c r="B404" s="316"/>
      <c r="C404" s="181" t="s">
        <v>1301</v>
      </c>
      <c r="D404" s="316"/>
      <c r="E404" s="326"/>
      <c r="F404" s="298"/>
      <c r="G404" s="298"/>
      <c r="H404" s="304"/>
      <c r="I404" s="307"/>
      <c r="J404" s="298"/>
      <c r="K404" s="301"/>
      <c r="L404" s="316"/>
      <c r="M404" s="319"/>
      <c r="N404" s="295"/>
      <c r="O404" s="295"/>
      <c r="P404" s="295"/>
      <c r="Q404" s="295"/>
      <c r="R404" s="295"/>
      <c r="S404" s="295"/>
      <c r="T404" s="295"/>
      <c r="U404" s="295"/>
      <c r="V404" s="295"/>
      <c r="W404" s="295"/>
      <c r="X404" s="295"/>
      <c r="Y404" s="295"/>
      <c r="Z404" s="295"/>
      <c r="AA404" s="295"/>
      <c r="AB404" s="295"/>
      <c r="AC404" s="295"/>
      <c r="AD404" s="295"/>
      <c r="AE404" s="295"/>
      <c r="AF404" s="295"/>
      <c r="AG404" s="295"/>
      <c r="AH404" s="295"/>
      <c r="AI404" s="295"/>
      <c r="AJ404" s="295"/>
      <c r="AK404" s="295"/>
    </row>
    <row r="405" spans="1:37" x14ac:dyDescent="0.25">
      <c r="A405" s="324"/>
      <c r="B405" s="317"/>
      <c r="C405" s="182" t="s">
        <v>1302</v>
      </c>
      <c r="D405" s="317"/>
      <c r="E405" s="327"/>
      <c r="F405" s="299"/>
      <c r="G405" s="299"/>
      <c r="H405" s="305"/>
      <c r="I405" s="308"/>
      <c r="J405" s="299"/>
      <c r="K405" s="302"/>
      <c r="L405" s="317"/>
      <c r="M405" s="320"/>
      <c r="N405" s="296"/>
      <c r="O405" s="296"/>
      <c r="P405" s="296"/>
      <c r="Q405" s="296"/>
      <c r="R405" s="296"/>
      <c r="S405" s="296"/>
      <c r="T405" s="296"/>
      <c r="U405" s="296"/>
      <c r="V405" s="296"/>
      <c r="W405" s="296"/>
      <c r="X405" s="296"/>
      <c r="Y405" s="296"/>
      <c r="Z405" s="296"/>
      <c r="AA405" s="296"/>
      <c r="AB405" s="296"/>
      <c r="AC405" s="296"/>
      <c r="AD405" s="296"/>
      <c r="AE405" s="296"/>
      <c r="AF405" s="296"/>
      <c r="AG405" s="296"/>
      <c r="AH405" s="296"/>
      <c r="AI405" s="296"/>
      <c r="AJ405" s="296"/>
      <c r="AK405" s="296"/>
    </row>
    <row r="406" spans="1:37" x14ac:dyDescent="0.25">
      <c r="A406" s="322">
        <v>316</v>
      </c>
      <c r="B406" s="315" t="s">
        <v>157</v>
      </c>
      <c r="C406" s="180" t="s">
        <v>1303</v>
      </c>
      <c r="D406" s="315" t="s">
        <v>288</v>
      </c>
      <c r="E406" s="325">
        <v>29</v>
      </c>
      <c r="F406" s="297">
        <v>26931</v>
      </c>
      <c r="G406" s="297">
        <v>6254</v>
      </c>
      <c r="H406" s="303">
        <v>0</v>
      </c>
      <c r="I406" s="306">
        <v>0.76777700000000004</v>
      </c>
      <c r="J406" s="297">
        <v>6254</v>
      </c>
      <c r="K406" s="300">
        <v>181366</v>
      </c>
      <c r="L406" s="315" t="s">
        <v>1027</v>
      </c>
      <c r="M406" s="318">
        <v>5</v>
      </c>
      <c r="N406" s="294">
        <v>2</v>
      </c>
      <c r="O406" s="294">
        <v>1</v>
      </c>
      <c r="P406" s="294" t="s">
        <v>1028</v>
      </c>
      <c r="Q406" s="294">
        <v>1</v>
      </c>
      <c r="R406" s="294">
        <v>1</v>
      </c>
      <c r="S406" s="294">
        <v>1</v>
      </c>
      <c r="T406" s="294">
        <v>1</v>
      </c>
      <c r="U406" s="294">
        <v>1</v>
      </c>
      <c r="V406" s="294">
        <v>1</v>
      </c>
      <c r="W406" s="294">
        <v>1</v>
      </c>
      <c r="X406" s="294">
        <v>1</v>
      </c>
      <c r="Y406" s="294">
        <v>1</v>
      </c>
      <c r="Z406" s="294">
        <v>1</v>
      </c>
      <c r="AA406" s="294">
        <v>1</v>
      </c>
      <c r="AB406" s="294">
        <v>1</v>
      </c>
      <c r="AC406" s="294">
        <v>1</v>
      </c>
      <c r="AD406" s="294">
        <v>1</v>
      </c>
      <c r="AE406" s="294">
        <v>1</v>
      </c>
      <c r="AF406" s="294">
        <v>1</v>
      </c>
      <c r="AG406" s="294">
        <v>1</v>
      </c>
      <c r="AH406" s="294">
        <v>1</v>
      </c>
      <c r="AI406" s="294">
        <v>1</v>
      </c>
      <c r="AJ406" s="294">
        <v>1</v>
      </c>
      <c r="AK406" s="294">
        <v>1</v>
      </c>
    </row>
    <row r="407" spans="1:37" x14ac:dyDescent="0.25">
      <c r="A407" s="323"/>
      <c r="B407" s="316"/>
      <c r="C407" s="181" t="s">
        <v>1304</v>
      </c>
      <c r="D407" s="316"/>
      <c r="E407" s="326"/>
      <c r="F407" s="298"/>
      <c r="G407" s="298"/>
      <c r="H407" s="304"/>
      <c r="I407" s="307"/>
      <c r="J407" s="298"/>
      <c r="K407" s="301"/>
      <c r="L407" s="316"/>
      <c r="M407" s="319"/>
      <c r="N407" s="295"/>
      <c r="O407" s="295"/>
      <c r="P407" s="295"/>
      <c r="Q407" s="295"/>
      <c r="R407" s="295"/>
      <c r="S407" s="295"/>
      <c r="T407" s="295"/>
      <c r="U407" s="295"/>
      <c r="V407" s="295"/>
      <c r="W407" s="295"/>
      <c r="X407" s="295"/>
      <c r="Y407" s="295"/>
      <c r="Z407" s="295"/>
      <c r="AA407" s="295"/>
      <c r="AB407" s="295"/>
      <c r="AC407" s="295"/>
      <c r="AD407" s="295"/>
      <c r="AE407" s="295"/>
      <c r="AF407" s="295"/>
      <c r="AG407" s="295"/>
      <c r="AH407" s="295"/>
      <c r="AI407" s="295"/>
      <c r="AJ407" s="295"/>
      <c r="AK407" s="295"/>
    </row>
    <row r="408" spans="1:37" x14ac:dyDescent="0.25">
      <c r="A408" s="323"/>
      <c r="B408" s="316"/>
      <c r="C408" s="181" t="s">
        <v>1305</v>
      </c>
      <c r="D408" s="316"/>
      <c r="E408" s="326"/>
      <c r="F408" s="298"/>
      <c r="G408" s="298"/>
      <c r="H408" s="304"/>
      <c r="I408" s="307"/>
      <c r="J408" s="298"/>
      <c r="K408" s="301"/>
      <c r="L408" s="316"/>
      <c r="M408" s="319"/>
      <c r="N408" s="295"/>
      <c r="O408" s="295"/>
      <c r="P408" s="295"/>
      <c r="Q408" s="295"/>
      <c r="R408" s="295"/>
      <c r="S408" s="295"/>
      <c r="T408" s="295"/>
      <c r="U408" s="295"/>
      <c r="V408" s="295"/>
      <c r="W408" s="295"/>
      <c r="X408" s="295"/>
      <c r="Y408" s="295"/>
      <c r="Z408" s="295"/>
      <c r="AA408" s="295"/>
      <c r="AB408" s="295"/>
      <c r="AC408" s="295"/>
      <c r="AD408" s="295"/>
      <c r="AE408" s="295"/>
      <c r="AF408" s="295"/>
      <c r="AG408" s="295"/>
      <c r="AH408" s="295"/>
      <c r="AI408" s="295"/>
      <c r="AJ408" s="295"/>
      <c r="AK408" s="295"/>
    </row>
    <row r="409" spans="1:37" x14ac:dyDescent="0.25">
      <c r="A409" s="324"/>
      <c r="B409" s="317"/>
      <c r="C409" s="182" t="s">
        <v>1306</v>
      </c>
      <c r="D409" s="317"/>
      <c r="E409" s="327"/>
      <c r="F409" s="299"/>
      <c r="G409" s="299"/>
      <c r="H409" s="305"/>
      <c r="I409" s="308"/>
      <c r="J409" s="299"/>
      <c r="K409" s="302"/>
      <c r="L409" s="317"/>
      <c r="M409" s="320"/>
      <c r="N409" s="296"/>
      <c r="O409" s="296"/>
      <c r="P409" s="296"/>
      <c r="Q409" s="296"/>
      <c r="R409" s="296"/>
      <c r="S409" s="296"/>
      <c r="T409" s="296"/>
      <c r="U409" s="296"/>
      <c r="V409" s="296"/>
      <c r="W409" s="296"/>
      <c r="X409" s="296"/>
      <c r="Y409" s="296"/>
      <c r="Z409" s="296"/>
      <c r="AA409" s="296"/>
      <c r="AB409" s="296"/>
      <c r="AC409" s="296"/>
      <c r="AD409" s="296"/>
      <c r="AE409" s="296"/>
      <c r="AF409" s="296"/>
      <c r="AG409" s="296"/>
      <c r="AH409" s="296"/>
      <c r="AI409" s="296"/>
      <c r="AJ409" s="296"/>
      <c r="AK409" s="296"/>
    </row>
    <row r="410" spans="1:37" x14ac:dyDescent="0.25">
      <c r="A410" s="322">
        <v>365</v>
      </c>
      <c r="B410" s="315" t="s">
        <v>188</v>
      </c>
      <c r="C410" s="180" t="s">
        <v>1262</v>
      </c>
      <c r="D410" s="315" t="s">
        <v>288</v>
      </c>
      <c r="E410" s="325">
        <v>84</v>
      </c>
      <c r="F410" s="297">
        <v>9468</v>
      </c>
      <c r="G410" s="297">
        <v>2398</v>
      </c>
      <c r="H410" s="303">
        <v>0</v>
      </c>
      <c r="I410" s="306">
        <v>0.746726</v>
      </c>
      <c r="J410" s="297">
        <v>2398</v>
      </c>
      <c r="K410" s="300">
        <v>201432</v>
      </c>
      <c r="L410" s="315" t="s">
        <v>1027</v>
      </c>
      <c r="M410" s="318">
        <v>40</v>
      </c>
      <c r="N410" s="294" t="s">
        <v>1028</v>
      </c>
      <c r="O410" s="294">
        <v>2</v>
      </c>
      <c r="P410" s="294" t="s">
        <v>1028</v>
      </c>
      <c r="Q410" s="294">
        <v>2</v>
      </c>
      <c r="R410" s="294">
        <v>2</v>
      </c>
      <c r="S410" s="294">
        <v>2</v>
      </c>
      <c r="T410" s="294">
        <v>2</v>
      </c>
      <c r="U410" s="294">
        <v>2</v>
      </c>
      <c r="V410" s="294">
        <v>2</v>
      </c>
      <c r="W410" s="294">
        <v>2</v>
      </c>
      <c r="X410" s="294">
        <v>2</v>
      </c>
      <c r="Y410" s="294">
        <v>2</v>
      </c>
      <c r="Z410" s="294">
        <v>2</v>
      </c>
      <c r="AA410" s="294">
        <v>2</v>
      </c>
      <c r="AB410" s="294">
        <v>2</v>
      </c>
      <c r="AC410" s="294">
        <v>2</v>
      </c>
      <c r="AD410" s="294">
        <v>2</v>
      </c>
      <c r="AE410" s="294">
        <v>2</v>
      </c>
      <c r="AF410" s="294">
        <v>2</v>
      </c>
      <c r="AG410" s="294">
        <v>2</v>
      </c>
      <c r="AH410" s="294">
        <v>2</v>
      </c>
      <c r="AI410" s="294">
        <v>2</v>
      </c>
      <c r="AJ410" s="294">
        <v>2</v>
      </c>
      <c r="AK410" s="294">
        <v>2</v>
      </c>
    </row>
    <row r="411" spans="1:37" x14ac:dyDescent="0.25">
      <c r="A411" s="323"/>
      <c r="B411" s="316"/>
      <c r="C411" s="181" t="s">
        <v>1307</v>
      </c>
      <c r="D411" s="316"/>
      <c r="E411" s="326"/>
      <c r="F411" s="298"/>
      <c r="G411" s="298"/>
      <c r="H411" s="304"/>
      <c r="I411" s="307"/>
      <c r="J411" s="298"/>
      <c r="K411" s="301"/>
      <c r="L411" s="316"/>
      <c r="M411" s="319"/>
      <c r="N411" s="295"/>
      <c r="O411" s="295"/>
      <c r="P411" s="295"/>
      <c r="Q411" s="295"/>
      <c r="R411" s="295"/>
      <c r="S411" s="295"/>
      <c r="T411" s="295"/>
      <c r="U411" s="295"/>
      <c r="V411" s="295"/>
      <c r="W411" s="295"/>
      <c r="X411" s="295"/>
      <c r="Y411" s="295"/>
      <c r="Z411" s="295"/>
      <c r="AA411" s="295"/>
      <c r="AB411" s="295"/>
      <c r="AC411" s="295"/>
      <c r="AD411" s="295"/>
      <c r="AE411" s="295"/>
      <c r="AF411" s="295"/>
      <c r="AG411" s="295"/>
      <c r="AH411" s="295"/>
      <c r="AI411" s="295"/>
      <c r="AJ411" s="295"/>
      <c r="AK411" s="295"/>
    </row>
    <row r="412" spans="1:37" x14ac:dyDescent="0.25">
      <c r="A412" s="323"/>
      <c r="B412" s="316"/>
      <c r="C412" s="181" t="s">
        <v>1308</v>
      </c>
      <c r="D412" s="316"/>
      <c r="E412" s="326"/>
      <c r="F412" s="298"/>
      <c r="G412" s="298"/>
      <c r="H412" s="304"/>
      <c r="I412" s="307"/>
      <c r="J412" s="298"/>
      <c r="K412" s="301"/>
      <c r="L412" s="316"/>
      <c r="M412" s="319"/>
      <c r="N412" s="295"/>
      <c r="O412" s="295"/>
      <c r="P412" s="295"/>
      <c r="Q412" s="295"/>
      <c r="R412" s="295"/>
      <c r="S412" s="295"/>
      <c r="T412" s="295"/>
      <c r="U412" s="295"/>
      <c r="V412" s="295"/>
      <c r="W412" s="295"/>
      <c r="X412" s="295"/>
      <c r="Y412" s="295"/>
      <c r="Z412" s="295"/>
      <c r="AA412" s="295"/>
      <c r="AB412" s="295"/>
      <c r="AC412" s="295"/>
      <c r="AD412" s="295"/>
      <c r="AE412" s="295"/>
      <c r="AF412" s="295"/>
      <c r="AG412" s="295"/>
      <c r="AH412" s="295"/>
      <c r="AI412" s="295"/>
      <c r="AJ412" s="295"/>
      <c r="AK412" s="295"/>
    </row>
    <row r="413" spans="1:37" x14ac:dyDescent="0.25">
      <c r="A413" s="323"/>
      <c r="B413" s="316"/>
      <c r="C413" s="181" t="s">
        <v>1309</v>
      </c>
      <c r="D413" s="316"/>
      <c r="E413" s="326"/>
      <c r="F413" s="298"/>
      <c r="G413" s="298"/>
      <c r="H413" s="304"/>
      <c r="I413" s="307"/>
      <c r="J413" s="298"/>
      <c r="K413" s="301"/>
      <c r="L413" s="316"/>
      <c r="M413" s="319"/>
      <c r="N413" s="295"/>
      <c r="O413" s="295"/>
      <c r="P413" s="295"/>
      <c r="Q413" s="295"/>
      <c r="R413" s="295"/>
      <c r="S413" s="295"/>
      <c r="T413" s="295"/>
      <c r="U413" s="295"/>
      <c r="V413" s="295"/>
      <c r="W413" s="295"/>
      <c r="X413" s="295"/>
      <c r="Y413" s="295"/>
      <c r="Z413" s="295"/>
      <c r="AA413" s="295"/>
      <c r="AB413" s="295"/>
      <c r="AC413" s="295"/>
      <c r="AD413" s="295"/>
      <c r="AE413" s="295"/>
      <c r="AF413" s="295"/>
      <c r="AG413" s="295"/>
      <c r="AH413" s="295"/>
      <c r="AI413" s="295"/>
      <c r="AJ413" s="295"/>
      <c r="AK413" s="295"/>
    </row>
    <row r="414" spans="1:37" x14ac:dyDescent="0.25">
      <c r="A414" s="323"/>
      <c r="B414" s="316"/>
      <c r="C414" s="181" t="s">
        <v>1177</v>
      </c>
      <c r="D414" s="316"/>
      <c r="E414" s="326"/>
      <c r="F414" s="298"/>
      <c r="G414" s="298"/>
      <c r="H414" s="304"/>
      <c r="I414" s="307"/>
      <c r="J414" s="298"/>
      <c r="K414" s="301"/>
      <c r="L414" s="316"/>
      <c r="M414" s="319"/>
      <c r="N414" s="295"/>
      <c r="O414" s="295"/>
      <c r="P414" s="295"/>
      <c r="Q414" s="295"/>
      <c r="R414" s="295"/>
      <c r="S414" s="295"/>
      <c r="T414" s="295"/>
      <c r="U414" s="295"/>
      <c r="V414" s="295"/>
      <c r="W414" s="295"/>
      <c r="X414" s="295"/>
      <c r="Y414" s="295"/>
      <c r="Z414" s="295"/>
      <c r="AA414" s="295"/>
      <c r="AB414" s="295"/>
      <c r="AC414" s="295"/>
      <c r="AD414" s="295"/>
      <c r="AE414" s="295"/>
      <c r="AF414" s="295"/>
      <c r="AG414" s="295"/>
      <c r="AH414" s="295"/>
      <c r="AI414" s="295"/>
      <c r="AJ414" s="295"/>
      <c r="AK414" s="295"/>
    </row>
    <row r="415" spans="1:37" x14ac:dyDescent="0.25">
      <c r="A415" s="324"/>
      <c r="B415" s="317"/>
      <c r="C415" s="182" t="s">
        <v>1310</v>
      </c>
      <c r="D415" s="317"/>
      <c r="E415" s="327"/>
      <c r="F415" s="299"/>
      <c r="G415" s="299"/>
      <c r="H415" s="305"/>
      <c r="I415" s="308"/>
      <c r="J415" s="299"/>
      <c r="K415" s="302"/>
      <c r="L415" s="317"/>
      <c r="M415" s="320"/>
      <c r="N415" s="296"/>
      <c r="O415" s="296"/>
      <c r="P415" s="296"/>
      <c r="Q415" s="296"/>
      <c r="R415" s="296"/>
      <c r="S415" s="296"/>
      <c r="T415" s="296"/>
      <c r="U415" s="296"/>
      <c r="V415" s="296"/>
      <c r="W415" s="296"/>
      <c r="X415" s="296"/>
      <c r="Y415" s="296"/>
      <c r="Z415" s="296"/>
      <c r="AA415" s="296"/>
      <c r="AB415" s="296"/>
      <c r="AC415" s="296"/>
      <c r="AD415" s="296"/>
      <c r="AE415" s="296"/>
      <c r="AF415" s="296"/>
      <c r="AG415" s="296"/>
      <c r="AH415" s="296"/>
      <c r="AI415" s="296"/>
      <c r="AJ415" s="296"/>
      <c r="AK415" s="296"/>
    </row>
    <row r="416" spans="1:37" ht="63.75" x14ac:dyDescent="0.25">
      <c r="A416" s="163">
        <v>380</v>
      </c>
      <c r="B416" s="89" t="s">
        <v>917</v>
      </c>
      <c r="C416" s="103" t="s">
        <v>918</v>
      </c>
      <c r="D416" s="89" t="s">
        <v>913</v>
      </c>
      <c r="E416" s="157">
        <v>82</v>
      </c>
      <c r="F416" s="166">
        <v>40502</v>
      </c>
      <c r="G416" s="166">
        <v>15254</v>
      </c>
      <c r="H416" s="167">
        <v>0</v>
      </c>
      <c r="I416" s="168">
        <v>0.62337699999999996</v>
      </c>
      <c r="J416" s="166">
        <v>15254</v>
      </c>
      <c r="K416" s="169">
        <v>1250828</v>
      </c>
      <c r="L416" s="89" t="s">
        <v>1027</v>
      </c>
      <c r="M416" s="148">
        <v>33</v>
      </c>
      <c r="N416" s="148">
        <v>5</v>
      </c>
      <c r="O416" s="148">
        <v>2</v>
      </c>
      <c r="P416" s="148" t="s">
        <v>1028</v>
      </c>
      <c r="Q416" s="148">
        <v>2</v>
      </c>
      <c r="R416" s="148">
        <v>2</v>
      </c>
      <c r="S416" s="148">
        <v>2</v>
      </c>
      <c r="T416" s="148">
        <v>2</v>
      </c>
      <c r="U416" s="148">
        <v>2</v>
      </c>
      <c r="V416" s="148">
        <v>2</v>
      </c>
      <c r="W416" s="148">
        <v>2</v>
      </c>
      <c r="X416" s="148">
        <v>2</v>
      </c>
      <c r="Y416" s="148">
        <v>2</v>
      </c>
      <c r="Z416" s="148">
        <v>2</v>
      </c>
      <c r="AA416" s="148">
        <v>2</v>
      </c>
      <c r="AB416" s="148">
        <v>2</v>
      </c>
      <c r="AC416" s="148">
        <v>2</v>
      </c>
      <c r="AD416" s="148">
        <v>2</v>
      </c>
      <c r="AE416" s="148">
        <v>2</v>
      </c>
      <c r="AF416" s="148">
        <v>2</v>
      </c>
      <c r="AG416" s="148">
        <v>2</v>
      </c>
      <c r="AH416" s="148">
        <v>2</v>
      </c>
      <c r="AI416" s="148">
        <v>2</v>
      </c>
      <c r="AJ416" s="148">
        <v>2</v>
      </c>
      <c r="AK416" s="148">
        <v>2</v>
      </c>
    </row>
    <row r="417" spans="1:37" x14ac:dyDescent="0.25">
      <c r="A417" s="322">
        <v>387</v>
      </c>
      <c r="B417" s="315" t="s">
        <v>158</v>
      </c>
      <c r="C417" s="180" t="s">
        <v>1311</v>
      </c>
      <c r="D417" s="315" t="s">
        <v>288</v>
      </c>
      <c r="E417" s="325">
        <v>61</v>
      </c>
      <c r="F417" s="297">
        <v>70063</v>
      </c>
      <c r="G417" s="297">
        <v>34243</v>
      </c>
      <c r="H417" s="303">
        <v>0</v>
      </c>
      <c r="I417" s="306">
        <v>0.51125399999999999</v>
      </c>
      <c r="J417" s="297">
        <v>34243</v>
      </c>
      <c r="K417" s="300">
        <v>2088823</v>
      </c>
      <c r="L417" s="315" t="s">
        <v>1027</v>
      </c>
      <c r="M417" s="318">
        <v>28</v>
      </c>
      <c r="N417" s="294" t="s">
        <v>1028</v>
      </c>
      <c r="O417" s="294">
        <v>1</v>
      </c>
      <c r="P417" s="294" t="s">
        <v>1028</v>
      </c>
      <c r="Q417" s="294">
        <v>2</v>
      </c>
      <c r="R417" s="294">
        <v>2</v>
      </c>
      <c r="S417" s="294">
        <v>2</v>
      </c>
      <c r="T417" s="294">
        <v>2</v>
      </c>
      <c r="U417" s="294">
        <v>2</v>
      </c>
      <c r="V417" s="294">
        <v>4</v>
      </c>
      <c r="W417" s="294">
        <v>2</v>
      </c>
      <c r="X417" s="294" t="s">
        <v>1028</v>
      </c>
      <c r="Y417" s="294">
        <v>1</v>
      </c>
      <c r="Z417" s="294">
        <v>2</v>
      </c>
      <c r="AA417" s="294">
        <v>1</v>
      </c>
      <c r="AB417" s="294">
        <v>2</v>
      </c>
      <c r="AC417" s="294">
        <v>1</v>
      </c>
      <c r="AD417" s="294">
        <v>2</v>
      </c>
      <c r="AE417" s="294">
        <v>1</v>
      </c>
      <c r="AF417" s="294">
        <v>1</v>
      </c>
      <c r="AG417" s="294">
        <v>1</v>
      </c>
      <c r="AH417" s="294">
        <v>1</v>
      </c>
      <c r="AI417" s="294">
        <v>1</v>
      </c>
      <c r="AJ417" s="294">
        <v>1</v>
      </c>
      <c r="AK417" s="294">
        <v>1</v>
      </c>
    </row>
    <row r="418" spans="1:37" ht="25.5" x14ac:dyDescent="0.25">
      <c r="A418" s="323"/>
      <c r="B418" s="316"/>
      <c r="C418" s="181" t="s">
        <v>1312</v>
      </c>
      <c r="D418" s="316"/>
      <c r="E418" s="326"/>
      <c r="F418" s="298"/>
      <c r="G418" s="298"/>
      <c r="H418" s="304"/>
      <c r="I418" s="307"/>
      <c r="J418" s="298"/>
      <c r="K418" s="301"/>
      <c r="L418" s="316"/>
      <c r="M418" s="319"/>
      <c r="N418" s="295"/>
      <c r="O418" s="295"/>
      <c r="P418" s="295"/>
      <c r="Q418" s="295"/>
      <c r="R418" s="295"/>
      <c r="S418" s="295"/>
      <c r="T418" s="295"/>
      <c r="U418" s="295"/>
      <c r="V418" s="295"/>
      <c r="W418" s="295"/>
      <c r="X418" s="295"/>
      <c r="Y418" s="295"/>
      <c r="Z418" s="295"/>
      <c r="AA418" s="295"/>
      <c r="AB418" s="295"/>
      <c r="AC418" s="295"/>
      <c r="AD418" s="295"/>
      <c r="AE418" s="295"/>
      <c r="AF418" s="295"/>
      <c r="AG418" s="295"/>
      <c r="AH418" s="295"/>
      <c r="AI418" s="295"/>
      <c r="AJ418" s="295"/>
      <c r="AK418" s="295"/>
    </row>
    <row r="419" spans="1:37" x14ac:dyDescent="0.25">
      <c r="A419" s="323"/>
      <c r="B419" s="316"/>
      <c r="C419" s="181" t="s">
        <v>1313</v>
      </c>
      <c r="D419" s="316"/>
      <c r="E419" s="326"/>
      <c r="F419" s="298"/>
      <c r="G419" s="298"/>
      <c r="H419" s="304"/>
      <c r="I419" s="307"/>
      <c r="J419" s="298"/>
      <c r="K419" s="301"/>
      <c r="L419" s="316"/>
      <c r="M419" s="319"/>
      <c r="N419" s="295"/>
      <c r="O419" s="295"/>
      <c r="P419" s="295"/>
      <c r="Q419" s="295"/>
      <c r="R419" s="295"/>
      <c r="S419" s="295"/>
      <c r="T419" s="295"/>
      <c r="U419" s="295"/>
      <c r="V419" s="295"/>
      <c r="W419" s="295"/>
      <c r="X419" s="295"/>
      <c r="Y419" s="295"/>
      <c r="Z419" s="295"/>
      <c r="AA419" s="295"/>
      <c r="AB419" s="295"/>
      <c r="AC419" s="295"/>
      <c r="AD419" s="295"/>
      <c r="AE419" s="295"/>
      <c r="AF419" s="295"/>
      <c r="AG419" s="295"/>
      <c r="AH419" s="295"/>
      <c r="AI419" s="295"/>
      <c r="AJ419" s="295"/>
      <c r="AK419" s="295"/>
    </row>
    <row r="420" spans="1:37" x14ac:dyDescent="0.25">
      <c r="A420" s="323"/>
      <c r="B420" s="316"/>
      <c r="C420" s="181" t="s">
        <v>1314</v>
      </c>
      <c r="D420" s="316"/>
      <c r="E420" s="326"/>
      <c r="F420" s="298"/>
      <c r="G420" s="298"/>
      <c r="H420" s="304"/>
      <c r="I420" s="307"/>
      <c r="J420" s="298"/>
      <c r="K420" s="301"/>
      <c r="L420" s="316"/>
      <c r="M420" s="319"/>
      <c r="N420" s="295"/>
      <c r="O420" s="295"/>
      <c r="P420" s="295"/>
      <c r="Q420" s="295"/>
      <c r="R420" s="295"/>
      <c r="S420" s="295"/>
      <c r="T420" s="295"/>
      <c r="U420" s="295"/>
      <c r="V420" s="295"/>
      <c r="W420" s="295"/>
      <c r="X420" s="295"/>
      <c r="Y420" s="295"/>
      <c r="Z420" s="295"/>
      <c r="AA420" s="295"/>
      <c r="AB420" s="295"/>
      <c r="AC420" s="295"/>
      <c r="AD420" s="295"/>
      <c r="AE420" s="295"/>
      <c r="AF420" s="295"/>
      <c r="AG420" s="295"/>
      <c r="AH420" s="295"/>
      <c r="AI420" s="295"/>
      <c r="AJ420" s="295"/>
      <c r="AK420" s="295"/>
    </row>
    <row r="421" spans="1:37" x14ac:dyDescent="0.25">
      <c r="A421" s="323"/>
      <c r="B421" s="316"/>
      <c r="C421" s="181" t="s">
        <v>1315</v>
      </c>
      <c r="D421" s="316"/>
      <c r="E421" s="326"/>
      <c r="F421" s="298"/>
      <c r="G421" s="298"/>
      <c r="H421" s="304"/>
      <c r="I421" s="307"/>
      <c r="J421" s="298"/>
      <c r="K421" s="301"/>
      <c r="L421" s="316"/>
      <c r="M421" s="319"/>
      <c r="N421" s="295"/>
      <c r="O421" s="295"/>
      <c r="P421" s="295"/>
      <c r="Q421" s="295"/>
      <c r="R421" s="295"/>
      <c r="S421" s="295"/>
      <c r="T421" s="295"/>
      <c r="U421" s="295"/>
      <c r="V421" s="295"/>
      <c r="W421" s="295"/>
      <c r="X421" s="295"/>
      <c r="Y421" s="295"/>
      <c r="Z421" s="295"/>
      <c r="AA421" s="295"/>
      <c r="AB421" s="295"/>
      <c r="AC421" s="295"/>
      <c r="AD421" s="295"/>
      <c r="AE421" s="295"/>
      <c r="AF421" s="295"/>
      <c r="AG421" s="295"/>
      <c r="AH421" s="295"/>
      <c r="AI421" s="295"/>
      <c r="AJ421" s="295"/>
      <c r="AK421" s="295"/>
    </row>
    <row r="422" spans="1:37" x14ac:dyDescent="0.25">
      <c r="A422" s="323"/>
      <c r="B422" s="316"/>
      <c r="C422" s="181" t="s">
        <v>1316</v>
      </c>
      <c r="D422" s="316"/>
      <c r="E422" s="326"/>
      <c r="F422" s="298"/>
      <c r="G422" s="298"/>
      <c r="H422" s="304"/>
      <c r="I422" s="307"/>
      <c r="J422" s="298"/>
      <c r="K422" s="301"/>
      <c r="L422" s="316"/>
      <c r="M422" s="319"/>
      <c r="N422" s="295"/>
      <c r="O422" s="295"/>
      <c r="P422" s="295"/>
      <c r="Q422" s="295"/>
      <c r="R422" s="295"/>
      <c r="S422" s="295"/>
      <c r="T422" s="295"/>
      <c r="U422" s="295"/>
      <c r="V422" s="295"/>
      <c r="W422" s="295"/>
      <c r="X422" s="295"/>
      <c r="Y422" s="295"/>
      <c r="Z422" s="295"/>
      <c r="AA422" s="295"/>
      <c r="AB422" s="295"/>
      <c r="AC422" s="295"/>
      <c r="AD422" s="295"/>
      <c r="AE422" s="295"/>
      <c r="AF422" s="295"/>
      <c r="AG422" s="295"/>
      <c r="AH422" s="295"/>
      <c r="AI422" s="295"/>
      <c r="AJ422" s="295"/>
      <c r="AK422" s="295"/>
    </row>
    <row r="423" spans="1:37" x14ac:dyDescent="0.25">
      <c r="A423" s="324"/>
      <c r="B423" s="317"/>
      <c r="C423" s="182" t="s">
        <v>1317</v>
      </c>
      <c r="D423" s="317"/>
      <c r="E423" s="327"/>
      <c r="F423" s="299"/>
      <c r="G423" s="299"/>
      <c r="H423" s="305"/>
      <c r="I423" s="308"/>
      <c r="J423" s="299"/>
      <c r="K423" s="302"/>
      <c r="L423" s="317"/>
      <c r="M423" s="320"/>
      <c r="N423" s="296"/>
      <c r="O423" s="296"/>
      <c r="P423" s="296"/>
      <c r="Q423" s="296"/>
      <c r="R423" s="296"/>
      <c r="S423" s="296"/>
      <c r="T423" s="296"/>
      <c r="U423" s="296"/>
      <c r="V423" s="296"/>
      <c r="W423" s="296"/>
      <c r="X423" s="296"/>
      <c r="Y423" s="296"/>
      <c r="Z423" s="296"/>
      <c r="AA423" s="296"/>
      <c r="AB423" s="296"/>
      <c r="AC423" s="296"/>
      <c r="AD423" s="296"/>
      <c r="AE423" s="296"/>
      <c r="AF423" s="296"/>
      <c r="AG423" s="296"/>
      <c r="AH423" s="296"/>
      <c r="AI423" s="296"/>
      <c r="AJ423" s="296"/>
      <c r="AK423" s="296"/>
    </row>
    <row r="424" spans="1:37" x14ac:dyDescent="0.25">
      <c r="A424" s="322">
        <v>390</v>
      </c>
      <c r="B424" s="315" t="s">
        <v>159</v>
      </c>
      <c r="C424" s="180" t="s">
        <v>1318</v>
      </c>
      <c r="D424" s="315" t="s">
        <v>288</v>
      </c>
      <c r="E424" s="325">
        <v>75</v>
      </c>
      <c r="F424" s="297">
        <v>141494</v>
      </c>
      <c r="G424" s="297">
        <v>44647</v>
      </c>
      <c r="H424" s="303">
        <v>0</v>
      </c>
      <c r="I424" s="306">
        <v>0.68445999999999996</v>
      </c>
      <c r="J424" s="297">
        <v>44647</v>
      </c>
      <c r="K424" s="300">
        <v>3348525</v>
      </c>
      <c r="L424" s="315" t="s">
        <v>1027</v>
      </c>
      <c r="M424" s="318">
        <v>22</v>
      </c>
      <c r="N424" s="294" t="s">
        <v>1028</v>
      </c>
      <c r="O424" s="294">
        <v>5</v>
      </c>
      <c r="P424" s="294" t="s">
        <v>1028</v>
      </c>
      <c r="Q424" s="294">
        <v>8</v>
      </c>
      <c r="R424" s="294">
        <v>3</v>
      </c>
      <c r="S424" s="294">
        <v>3</v>
      </c>
      <c r="T424" s="294">
        <v>3</v>
      </c>
      <c r="U424" s="294">
        <v>3</v>
      </c>
      <c r="V424" s="294">
        <v>4</v>
      </c>
      <c r="W424" s="294">
        <v>3</v>
      </c>
      <c r="X424" s="294">
        <v>2</v>
      </c>
      <c r="Y424" s="294">
        <v>2</v>
      </c>
      <c r="Z424" s="294">
        <v>1</v>
      </c>
      <c r="AA424" s="294">
        <v>1</v>
      </c>
      <c r="AB424" s="294">
        <v>1</v>
      </c>
      <c r="AC424" s="294">
        <v>2</v>
      </c>
      <c r="AD424" s="294">
        <v>2</v>
      </c>
      <c r="AE424" s="294">
        <v>1</v>
      </c>
      <c r="AF424" s="294">
        <v>2</v>
      </c>
      <c r="AG424" s="294">
        <v>1</v>
      </c>
      <c r="AH424" s="294">
        <v>2</v>
      </c>
      <c r="AI424" s="294">
        <v>2</v>
      </c>
      <c r="AJ424" s="294">
        <v>1</v>
      </c>
      <c r="AK424" s="294">
        <v>1</v>
      </c>
    </row>
    <row r="425" spans="1:37" ht="25.5" x14ac:dyDescent="0.25">
      <c r="A425" s="323"/>
      <c r="B425" s="316"/>
      <c r="C425" s="181" t="s">
        <v>1319</v>
      </c>
      <c r="D425" s="316"/>
      <c r="E425" s="326"/>
      <c r="F425" s="298"/>
      <c r="G425" s="298"/>
      <c r="H425" s="304"/>
      <c r="I425" s="307"/>
      <c r="J425" s="298"/>
      <c r="K425" s="301"/>
      <c r="L425" s="316"/>
      <c r="M425" s="319"/>
      <c r="N425" s="295"/>
      <c r="O425" s="295"/>
      <c r="P425" s="295"/>
      <c r="Q425" s="295"/>
      <c r="R425" s="295"/>
      <c r="S425" s="295"/>
      <c r="T425" s="295"/>
      <c r="U425" s="295"/>
      <c r="V425" s="295"/>
      <c r="W425" s="295"/>
      <c r="X425" s="295"/>
      <c r="Y425" s="295"/>
      <c r="Z425" s="295"/>
      <c r="AA425" s="295"/>
      <c r="AB425" s="295"/>
      <c r="AC425" s="295"/>
      <c r="AD425" s="295"/>
      <c r="AE425" s="295"/>
      <c r="AF425" s="295"/>
      <c r="AG425" s="295"/>
      <c r="AH425" s="295"/>
      <c r="AI425" s="295"/>
      <c r="AJ425" s="295"/>
      <c r="AK425" s="295"/>
    </row>
    <row r="426" spans="1:37" x14ac:dyDescent="0.25">
      <c r="A426" s="323"/>
      <c r="B426" s="316"/>
      <c r="C426" s="181" t="s">
        <v>1320</v>
      </c>
      <c r="D426" s="316"/>
      <c r="E426" s="326"/>
      <c r="F426" s="298"/>
      <c r="G426" s="298"/>
      <c r="H426" s="304"/>
      <c r="I426" s="307"/>
      <c r="J426" s="298"/>
      <c r="K426" s="301"/>
      <c r="L426" s="316"/>
      <c r="M426" s="319"/>
      <c r="N426" s="295"/>
      <c r="O426" s="295"/>
      <c r="P426" s="295"/>
      <c r="Q426" s="295"/>
      <c r="R426" s="295"/>
      <c r="S426" s="295"/>
      <c r="T426" s="295"/>
      <c r="U426" s="295"/>
      <c r="V426" s="295"/>
      <c r="W426" s="295"/>
      <c r="X426" s="295"/>
      <c r="Y426" s="295"/>
      <c r="Z426" s="295"/>
      <c r="AA426" s="295"/>
      <c r="AB426" s="295"/>
      <c r="AC426" s="295"/>
      <c r="AD426" s="295"/>
      <c r="AE426" s="295"/>
      <c r="AF426" s="295"/>
      <c r="AG426" s="295"/>
      <c r="AH426" s="295"/>
      <c r="AI426" s="295"/>
      <c r="AJ426" s="295"/>
      <c r="AK426" s="295"/>
    </row>
    <row r="427" spans="1:37" x14ac:dyDescent="0.25">
      <c r="A427" s="324"/>
      <c r="B427" s="317"/>
      <c r="C427" s="182" t="s">
        <v>1321</v>
      </c>
      <c r="D427" s="317"/>
      <c r="E427" s="327"/>
      <c r="F427" s="299"/>
      <c r="G427" s="299"/>
      <c r="H427" s="305"/>
      <c r="I427" s="308"/>
      <c r="J427" s="299"/>
      <c r="K427" s="302"/>
      <c r="L427" s="317"/>
      <c r="M427" s="320"/>
      <c r="N427" s="296"/>
      <c r="O427" s="296"/>
      <c r="P427" s="296"/>
      <c r="Q427" s="296"/>
      <c r="R427" s="296"/>
      <c r="S427" s="296"/>
      <c r="T427" s="296"/>
      <c r="U427" s="296"/>
      <c r="V427" s="296"/>
      <c r="W427" s="296"/>
      <c r="X427" s="296"/>
      <c r="Y427" s="296"/>
      <c r="Z427" s="296"/>
      <c r="AA427" s="296"/>
      <c r="AB427" s="296"/>
      <c r="AC427" s="296"/>
      <c r="AD427" s="296"/>
      <c r="AE427" s="296"/>
      <c r="AF427" s="296"/>
      <c r="AG427" s="296"/>
      <c r="AH427" s="296"/>
      <c r="AI427" s="296"/>
      <c r="AJ427" s="296"/>
      <c r="AK427" s="296"/>
    </row>
    <row r="428" spans="1:37" x14ac:dyDescent="0.25">
      <c r="A428" s="346">
        <v>391</v>
      </c>
      <c r="B428" s="340" t="s">
        <v>160</v>
      </c>
      <c r="C428" s="183" t="s">
        <v>1322</v>
      </c>
      <c r="D428" s="340" t="s">
        <v>288</v>
      </c>
      <c r="E428" s="349">
        <v>20</v>
      </c>
      <c r="F428" s="352">
        <v>25669</v>
      </c>
      <c r="G428" s="352">
        <v>7048</v>
      </c>
      <c r="H428" s="331">
        <v>1</v>
      </c>
      <c r="I428" s="306">
        <v>1</v>
      </c>
      <c r="J428" s="334" t="s">
        <v>1061</v>
      </c>
      <c r="K428" s="337" t="s">
        <v>1062</v>
      </c>
      <c r="L428" s="340" t="s">
        <v>987</v>
      </c>
      <c r="M428" s="343">
        <v>16</v>
      </c>
      <c r="N428" s="328" t="s">
        <v>1028</v>
      </c>
      <c r="O428" s="328">
        <v>2</v>
      </c>
      <c r="P428" s="328" t="s">
        <v>1028</v>
      </c>
      <c r="Q428" s="328" t="s">
        <v>1028</v>
      </c>
      <c r="R428" s="328" t="s">
        <v>1028</v>
      </c>
      <c r="S428" s="328" t="s">
        <v>1028</v>
      </c>
      <c r="T428" s="328" t="s">
        <v>1028</v>
      </c>
      <c r="U428" s="328" t="s">
        <v>1028</v>
      </c>
      <c r="V428" s="328" t="s">
        <v>1028</v>
      </c>
      <c r="W428" s="328" t="s">
        <v>1028</v>
      </c>
      <c r="X428" s="328" t="s">
        <v>1028</v>
      </c>
      <c r="Y428" s="328" t="s">
        <v>1028</v>
      </c>
      <c r="Z428" s="328" t="s">
        <v>1028</v>
      </c>
      <c r="AA428" s="328" t="s">
        <v>1028</v>
      </c>
      <c r="AB428" s="328" t="s">
        <v>1028</v>
      </c>
      <c r="AC428" s="328" t="s">
        <v>1028</v>
      </c>
      <c r="AD428" s="328" t="s">
        <v>1028</v>
      </c>
      <c r="AE428" s="328" t="s">
        <v>1028</v>
      </c>
      <c r="AF428" s="328" t="s">
        <v>1028</v>
      </c>
      <c r="AG428" s="328">
        <v>1</v>
      </c>
      <c r="AH428" s="328" t="s">
        <v>1028</v>
      </c>
      <c r="AI428" s="328" t="s">
        <v>1028</v>
      </c>
      <c r="AJ428" s="328">
        <v>1</v>
      </c>
      <c r="AK428" s="328" t="s">
        <v>1028</v>
      </c>
    </row>
    <row r="429" spans="1:37" x14ac:dyDescent="0.25">
      <c r="A429" s="347"/>
      <c r="B429" s="341"/>
      <c r="C429" s="184" t="s">
        <v>1323</v>
      </c>
      <c r="D429" s="341"/>
      <c r="E429" s="350"/>
      <c r="F429" s="353"/>
      <c r="G429" s="353"/>
      <c r="H429" s="332"/>
      <c r="I429" s="307"/>
      <c r="J429" s="335"/>
      <c r="K429" s="338"/>
      <c r="L429" s="341"/>
      <c r="M429" s="344"/>
      <c r="N429" s="329"/>
      <c r="O429" s="329"/>
      <c r="P429" s="329"/>
      <c r="Q429" s="329"/>
      <c r="R429" s="329"/>
      <c r="S429" s="329"/>
      <c r="T429" s="329"/>
      <c r="U429" s="329"/>
      <c r="V429" s="329"/>
      <c r="W429" s="329"/>
      <c r="X429" s="329"/>
      <c r="Y429" s="329"/>
      <c r="Z429" s="329"/>
      <c r="AA429" s="329"/>
      <c r="AB429" s="329"/>
      <c r="AC429" s="329"/>
      <c r="AD429" s="329"/>
      <c r="AE429" s="329"/>
      <c r="AF429" s="329"/>
      <c r="AG429" s="329"/>
      <c r="AH429" s="329"/>
      <c r="AI429" s="329"/>
      <c r="AJ429" s="329"/>
      <c r="AK429" s="329"/>
    </row>
    <row r="430" spans="1:37" x14ac:dyDescent="0.25">
      <c r="A430" s="347"/>
      <c r="B430" s="341"/>
      <c r="C430" s="184" t="s">
        <v>1324</v>
      </c>
      <c r="D430" s="341"/>
      <c r="E430" s="350"/>
      <c r="F430" s="353"/>
      <c r="G430" s="353"/>
      <c r="H430" s="332"/>
      <c r="I430" s="307"/>
      <c r="J430" s="335"/>
      <c r="K430" s="338"/>
      <c r="L430" s="341"/>
      <c r="M430" s="344"/>
      <c r="N430" s="329"/>
      <c r="O430" s="329"/>
      <c r="P430" s="329"/>
      <c r="Q430" s="329"/>
      <c r="R430" s="329"/>
      <c r="S430" s="329"/>
      <c r="T430" s="329"/>
      <c r="U430" s="329"/>
      <c r="V430" s="329"/>
      <c r="W430" s="329"/>
      <c r="X430" s="329"/>
      <c r="Y430" s="329"/>
      <c r="Z430" s="329"/>
      <c r="AA430" s="329"/>
      <c r="AB430" s="329"/>
      <c r="AC430" s="329"/>
      <c r="AD430" s="329"/>
      <c r="AE430" s="329"/>
      <c r="AF430" s="329"/>
      <c r="AG430" s="329"/>
      <c r="AH430" s="329"/>
      <c r="AI430" s="329"/>
      <c r="AJ430" s="329"/>
      <c r="AK430" s="329"/>
    </row>
    <row r="431" spans="1:37" x14ac:dyDescent="0.25">
      <c r="A431" s="348"/>
      <c r="B431" s="342"/>
      <c r="C431" s="185" t="s">
        <v>1325</v>
      </c>
      <c r="D431" s="342"/>
      <c r="E431" s="351"/>
      <c r="F431" s="354"/>
      <c r="G431" s="354"/>
      <c r="H431" s="333"/>
      <c r="I431" s="308"/>
      <c r="J431" s="336"/>
      <c r="K431" s="339"/>
      <c r="L431" s="342"/>
      <c r="M431" s="345"/>
      <c r="N431" s="330"/>
      <c r="O431" s="330"/>
      <c r="P431" s="330"/>
      <c r="Q431" s="330"/>
      <c r="R431" s="330"/>
      <c r="S431" s="330"/>
      <c r="T431" s="330"/>
      <c r="U431" s="330"/>
      <c r="V431" s="330"/>
      <c r="W431" s="330"/>
      <c r="X431" s="330"/>
      <c r="Y431" s="330"/>
      <c r="Z431" s="330"/>
      <c r="AA431" s="330"/>
      <c r="AB431" s="330"/>
      <c r="AC431" s="330"/>
      <c r="AD431" s="330"/>
      <c r="AE431" s="330"/>
      <c r="AF431" s="330"/>
      <c r="AG431" s="330"/>
      <c r="AH431" s="330"/>
      <c r="AI431" s="330"/>
      <c r="AJ431" s="330"/>
      <c r="AK431" s="330"/>
    </row>
    <row r="432" spans="1:37" x14ac:dyDescent="0.25">
      <c r="A432" s="322">
        <v>398</v>
      </c>
      <c r="B432" s="315" t="s">
        <v>189</v>
      </c>
      <c r="C432" s="180" t="s">
        <v>1326</v>
      </c>
      <c r="D432" s="315" t="s">
        <v>288</v>
      </c>
      <c r="E432" s="325">
        <v>23</v>
      </c>
      <c r="F432" s="297">
        <v>62068</v>
      </c>
      <c r="G432" s="297">
        <v>5293</v>
      </c>
      <c r="H432" s="303">
        <v>0</v>
      </c>
      <c r="I432" s="306">
        <v>0.91472299999999995</v>
      </c>
      <c r="J432" s="297">
        <v>5293</v>
      </c>
      <c r="K432" s="300">
        <v>121739</v>
      </c>
      <c r="L432" s="315" t="s">
        <v>1027</v>
      </c>
      <c r="M432" s="318">
        <v>5</v>
      </c>
      <c r="N432" s="294" t="s">
        <v>1028</v>
      </c>
      <c r="O432" s="294">
        <v>1</v>
      </c>
      <c r="P432" s="294" t="s">
        <v>1028</v>
      </c>
      <c r="Q432" s="294">
        <v>1</v>
      </c>
      <c r="R432" s="294">
        <v>1</v>
      </c>
      <c r="S432" s="294">
        <v>1</v>
      </c>
      <c r="T432" s="294">
        <v>1</v>
      </c>
      <c r="U432" s="294">
        <v>1</v>
      </c>
      <c r="V432" s="294">
        <v>1</v>
      </c>
      <c r="W432" s="294">
        <v>1</v>
      </c>
      <c r="X432" s="294" t="s">
        <v>1028</v>
      </c>
      <c r="Y432" s="294" t="s">
        <v>1028</v>
      </c>
      <c r="Z432" s="294" t="s">
        <v>1028</v>
      </c>
      <c r="AA432" s="294" t="s">
        <v>1028</v>
      </c>
      <c r="AB432" s="294">
        <v>1</v>
      </c>
      <c r="AC432" s="294">
        <v>1</v>
      </c>
      <c r="AD432" s="294">
        <v>1</v>
      </c>
      <c r="AE432" s="294">
        <v>1</v>
      </c>
      <c r="AF432" s="294">
        <v>1</v>
      </c>
      <c r="AG432" s="294">
        <v>1</v>
      </c>
      <c r="AH432" s="294">
        <v>1</v>
      </c>
      <c r="AI432" s="294">
        <v>1</v>
      </c>
      <c r="AJ432" s="294">
        <v>1</v>
      </c>
      <c r="AK432" s="294">
        <v>1</v>
      </c>
    </row>
    <row r="433" spans="1:37" x14ac:dyDescent="0.25">
      <c r="A433" s="323"/>
      <c r="B433" s="316"/>
      <c r="C433" s="181" t="s">
        <v>1327</v>
      </c>
      <c r="D433" s="316"/>
      <c r="E433" s="326"/>
      <c r="F433" s="298"/>
      <c r="G433" s="298"/>
      <c r="H433" s="304"/>
      <c r="I433" s="307"/>
      <c r="J433" s="298"/>
      <c r="K433" s="301"/>
      <c r="L433" s="316"/>
      <c r="M433" s="319"/>
      <c r="N433" s="295"/>
      <c r="O433" s="295"/>
      <c r="P433" s="295"/>
      <c r="Q433" s="295"/>
      <c r="R433" s="295"/>
      <c r="S433" s="295"/>
      <c r="T433" s="295"/>
      <c r="U433" s="295"/>
      <c r="V433" s="295"/>
      <c r="W433" s="295"/>
      <c r="X433" s="295"/>
      <c r="Y433" s="295"/>
      <c r="Z433" s="295"/>
      <c r="AA433" s="295"/>
      <c r="AB433" s="295"/>
      <c r="AC433" s="295"/>
      <c r="AD433" s="295"/>
      <c r="AE433" s="295"/>
      <c r="AF433" s="295"/>
      <c r="AG433" s="295"/>
      <c r="AH433" s="295"/>
      <c r="AI433" s="295"/>
      <c r="AJ433" s="295"/>
      <c r="AK433" s="295"/>
    </row>
    <row r="434" spans="1:37" x14ac:dyDescent="0.25">
      <c r="A434" s="323"/>
      <c r="B434" s="316"/>
      <c r="C434" s="181" t="s">
        <v>1328</v>
      </c>
      <c r="D434" s="316"/>
      <c r="E434" s="326"/>
      <c r="F434" s="298"/>
      <c r="G434" s="298"/>
      <c r="H434" s="304"/>
      <c r="I434" s="307"/>
      <c r="J434" s="298"/>
      <c r="K434" s="301"/>
      <c r="L434" s="316"/>
      <c r="M434" s="319"/>
      <c r="N434" s="295"/>
      <c r="O434" s="295"/>
      <c r="P434" s="295"/>
      <c r="Q434" s="295"/>
      <c r="R434" s="295"/>
      <c r="S434" s="295"/>
      <c r="T434" s="295"/>
      <c r="U434" s="295"/>
      <c r="V434" s="295"/>
      <c r="W434" s="295"/>
      <c r="X434" s="295"/>
      <c r="Y434" s="295"/>
      <c r="Z434" s="295"/>
      <c r="AA434" s="295"/>
      <c r="AB434" s="295"/>
      <c r="AC434" s="295"/>
      <c r="AD434" s="295"/>
      <c r="AE434" s="295"/>
      <c r="AF434" s="295"/>
      <c r="AG434" s="295"/>
      <c r="AH434" s="295"/>
      <c r="AI434" s="295"/>
      <c r="AJ434" s="295"/>
      <c r="AK434" s="295"/>
    </row>
    <row r="435" spans="1:37" x14ac:dyDescent="0.25">
      <c r="A435" s="323"/>
      <c r="B435" s="316"/>
      <c r="C435" s="181" t="s">
        <v>1329</v>
      </c>
      <c r="D435" s="316"/>
      <c r="E435" s="326"/>
      <c r="F435" s="298"/>
      <c r="G435" s="298"/>
      <c r="H435" s="304"/>
      <c r="I435" s="307"/>
      <c r="J435" s="298"/>
      <c r="K435" s="301"/>
      <c r="L435" s="316"/>
      <c r="M435" s="319"/>
      <c r="N435" s="295"/>
      <c r="O435" s="295"/>
      <c r="P435" s="295"/>
      <c r="Q435" s="295"/>
      <c r="R435" s="295"/>
      <c r="S435" s="295"/>
      <c r="T435" s="295"/>
      <c r="U435" s="295"/>
      <c r="V435" s="295"/>
      <c r="W435" s="295"/>
      <c r="X435" s="295"/>
      <c r="Y435" s="295"/>
      <c r="Z435" s="295"/>
      <c r="AA435" s="295"/>
      <c r="AB435" s="295"/>
      <c r="AC435" s="295"/>
      <c r="AD435" s="295"/>
      <c r="AE435" s="295"/>
      <c r="AF435" s="295"/>
      <c r="AG435" s="295"/>
      <c r="AH435" s="295"/>
      <c r="AI435" s="295"/>
      <c r="AJ435" s="295"/>
      <c r="AK435" s="295"/>
    </row>
    <row r="436" spans="1:37" x14ac:dyDescent="0.25">
      <c r="A436" s="324"/>
      <c r="B436" s="317"/>
      <c r="C436" s="182" t="s">
        <v>1330</v>
      </c>
      <c r="D436" s="317"/>
      <c r="E436" s="327"/>
      <c r="F436" s="299"/>
      <c r="G436" s="299"/>
      <c r="H436" s="305"/>
      <c r="I436" s="308"/>
      <c r="J436" s="299"/>
      <c r="K436" s="302"/>
      <c r="L436" s="317"/>
      <c r="M436" s="320"/>
      <c r="N436" s="296"/>
      <c r="O436" s="296"/>
      <c r="P436" s="296"/>
      <c r="Q436" s="296"/>
      <c r="R436" s="296"/>
      <c r="S436" s="296"/>
      <c r="T436" s="296"/>
      <c r="U436" s="296"/>
      <c r="V436" s="296"/>
      <c r="W436" s="296"/>
      <c r="X436" s="296"/>
      <c r="Y436" s="296"/>
      <c r="Z436" s="296"/>
      <c r="AA436" s="296"/>
      <c r="AB436" s="296"/>
      <c r="AC436" s="296"/>
      <c r="AD436" s="296"/>
      <c r="AE436" s="296"/>
      <c r="AF436" s="296"/>
      <c r="AG436" s="296"/>
      <c r="AH436" s="296"/>
      <c r="AI436" s="296"/>
      <c r="AJ436" s="296"/>
      <c r="AK436" s="296"/>
    </row>
    <row r="437" spans="1:37" x14ac:dyDescent="0.25">
      <c r="A437" s="322">
        <v>400</v>
      </c>
      <c r="B437" s="315" t="s">
        <v>161</v>
      </c>
      <c r="C437" s="180" t="s">
        <v>1331</v>
      </c>
      <c r="D437" s="315" t="s">
        <v>288</v>
      </c>
      <c r="E437" s="325">
        <v>19</v>
      </c>
      <c r="F437" s="297">
        <v>141494</v>
      </c>
      <c r="G437" s="297">
        <v>41484</v>
      </c>
      <c r="H437" s="303">
        <v>0</v>
      </c>
      <c r="I437" s="306">
        <v>0.70681400000000005</v>
      </c>
      <c r="J437" s="297">
        <v>41484</v>
      </c>
      <c r="K437" s="300">
        <v>788196</v>
      </c>
      <c r="L437" s="315" t="s">
        <v>1027</v>
      </c>
      <c r="M437" s="318">
        <v>8</v>
      </c>
      <c r="N437" s="294" t="s">
        <v>1028</v>
      </c>
      <c r="O437" s="294">
        <v>1</v>
      </c>
      <c r="P437" s="294" t="s">
        <v>1028</v>
      </c>
      <c r="Q437" s="294">
        <v>1</v>
      </c>
      <c r="R437" s="294">
        <v>1</v>
      </c>
      <c r="S437" s="294">
        <v>1</v>
      </c>
      <c r="T437" s="294">
        <v>1</v>
      </c>
      <c r="U437" s="294">
        <v>1</v>
      </c>
      <c r="V437" s="294">
        <v>1</v>
      </c>
      <c r="W437" s="294">
        <v>1</v>
      </c>
      <c r="X437" s="294">
        <v>1</v>
      </c>
      <c r="Y437" s="294" t="s">
        <v>1028</v>
      </c>
      <c r="Z437" s="294" t="s">
        <v>1028</v>
      </c>
      <c r="AA437" s="294" t="s">
        <v>1028</v>
      </c>
      <c r="AB437" s="294">
        <v>1</v>
      </c>
      <c r="AC437" s="294" t="s">
        <v>1028</v>
      </c>
      <c r="AD437" s="294">
        <v>1</v>
      </c>
      <c r="AE437" s="294" t="s">
        <v>1028</v>
      </c>
      <c r="AF437" s="294" t="s">
        <v>1028</v>
      </c>
      <c r="AG437" s="294" t="s">
        <v>1028</v>
      </c>
      <c r="AH437" s="294" t="s">
        <v>1028</v>
      </c>
      <c r="AI437" s="294" t="s">
        <v>1028</v>
      </c>
      <c r="AJ437" s="294" t="s">
        <v>1028</v>
      </c>
      <c r="AK437" s="294" t="s">
        <v>1028</v>
      </c>
    </row>
    <row r="438" spans="1:37" x14ac:dyDescent="0.25">
      <c r="A438" s="323"/>
      <c r="B438" s="316"/>
      <c r="C438" s="181" t="s">
        <v>1332</v>
      </c>
      <c r="D438" s="316"/>
      <c r="E438" s="326"/>
      <c r="F438" s="298"/>
      <c r="G438" s="298"/>
      <c r="H438" s="304"/>
      <c r="I438" s="307"/>
      <c r="J438" s="298"/>
      <c r="K438" s="301"/>
      <c r="L438" s="316"/>
      <c r="M438" s="319"/>
      <c r="N438" s="295"/>
      <c r="O438" s="295"/>
      <c r="P438" s="295"/>
      <c r="Q438" s="295"/>
      <c r="R438" s="295"/>
      <c r="S438" s="295"/>
      <c r="T438" s="295"/>
      <c r="U438" s="295"/>
      <c r="V438" s="295"/>
      <c r="W438" s="295"/>
      <c r="X438" s="295"/>
      <c r="Y438" s="295"/>
      <c r="Z438" s="295"/>
      <c r="AA438" s="295"/>
      <c r="AB438" s="295"/>
      <c r="AC438" s="295"/>
      <c r="AD438" s="295"/>
      <c r="AE438" s="295"/>
      <c r="AF438" s="295"/>
      <c r="AG438" s="295"/>
      <c r="AH438" s="295"/>
      <c r="AI438" s="295"/>
      <c r="AJ438" s="295"/>
      <c r="AK438" s="295"/>
    </row>
    <row r="439" spans="1:37" x14ac:dyDescent="0.25">
      <c r="A439" s="323"/>
      <c r="B439" s="316"/>
      <c r="C439" s="181" t="s">
        <v>1333</v>
      </c>
      <c r="D439" s="316"/>
      <c r="E439" s="326"/>
      <c r="F439" s="298"/>
      <c r="G439" s="298"/>
      <c r="H439" s="304"/>
      <c r="I439" s="307"/>
      <c r="J439" s="298"/>
      <c r="K439" s="301"/>
      <c r="L439" s="316"/>
      <c r="M439" s="319"/>
      <c r="N439" s="295"/>
      <c r="O439" s="295"/>
      <c r="P439" s="295"/>
      <c r="Q439" s="295"/>
      <c r="R439" s="295"/>
      <c r="S439" s="295"/>
      <c r="T439" s="295"/>
      <c r="U439" s="295"/>
      <c r="V439" s="295"/>
      <c r="W439" s="295"/>
      <c r="X439" s="295"/>
      <c r="Y439" s="295"/>
      <c r="Z439" s="295"/>
      <c r="AA439" s="295"/>
      <c r="AB439" s="295"/>
      <c r="AC439" s="295"/>
      <c r="AD439" s="295"/>
      <c r="AE439" s="295"/>
      <c r="AF439" s="295"/>
      <c r="AG439" s="295"/>
      <c r="AH439" s="295"/>
      <c r="AI439" s="295"/>
      <c r="AJ439" s="295"/>
      <c r="AK439" s="295"/>
    </row>
    <row r="440" spans="1:37" x14ac:dyDescent="0.25">
      <c r="A440" s="323"/>
      <c r="B440" s="316"/>
      <c r="C440" s="181" t="s">
        <v>1334</v>
      </c>
      <c r="D440" s="316"/>
      <c r="E440" s="326"/>
      <c r="F440" s="298"/>
      <c r="G440" s="298"/>
      <c r="H440" s="304"/>
      <c r="I440" s="307"/>
      <c r="J440" s="298"/>
      <c r="K440" s="301"/>
      <c r="L440" s="316"/>
      <c r="M440" s="319"/>
      <c r="N440" s="295"/>
      <c r="O440" s="295"/>
      <c r="P440" s="295"/>
      <c r="Q440" s="295"/>
      <c r="R440" s="295"/>
      <c r="S440" s="295"/>
      <c r="T440" s="295"/>
      <c r="U440" s="295"/>
      <c r="V440" s="295"/>
      <c r="W440" s="295"/>
      <c r="X440" s="295"/>
      <c r="Y440" s="295"/>
      <c r="Z440" s="295"/>
      <c r="AA440" s="295"/>
      <c r="AB440" s="295"/>
      <c r="AC440" s="295"/>
      <c r="AD440" s="295"/>
      <c r="AE440" s="295"/>
      <c r="AF440" s="295"/>
      <c r="AG440" s="295"/>
      <c r="AH440" s="295"/>
      <c r="AI440" s="295"/>
      <c r="AJ440" s="295"/>
      <c r="AK440" s="295"/>
    </row>
    <row r="441" spans="1:37" ht="25.5" x14ac:dyDescent="0.25">
      <c r="A441" s="324"/>
      <c r="B441" s="317"/>
      <c r="C441" s="182" t="s">
        <v>1335</v>
      </c>
      <c r="D441" s="317"/>
      <c r="E441" s="327"/>
      <c r="F441" s="299"/>
      <c r="G441" s="299"/>
      <c r="H441" s="305"/>
      <c r="I441" s="308"/>
      <c r="J441" s="299"/>
      <c r="K441" s="302"/>
      <c r="L441" s="317"/>
      <c r="M441" s="320"/>
      <c r="N441" s="296"/>
      <c r="O441" s="296"/>
      <c r="P441" s="296"/>
      <c r="Q441" s="296"/>
      <c r="R441" s="296"/>
      <c r="S441" s="296"/>
      <c r="T441" s="296"/>
      <c r="U441" s="296"/>
      <c r="V441" s="296"/>
      <c r="W441" s="296"/>
      <c r="X441" s="296"/>
      <c r="Y441" s="296"/>
      <c r="Z441" s="296"/>
      <c r="AA441" s="296"/>
      <c r="AB441" s="296"/>
      <c r="AC441" s="296"/>
      <c r="AD441" s="296"/>
      <c r="AE441" s="296"/>
      <c r="AF441" s="296"/>
      <c r="AG441" s="296"/>
      <c r="AH441" s="296"/>
      <c r="AI441" s="296"/>
      <c r="AJ441" s="296"/>
      <c r="AK441" s="296"/>
    </row>
    <row r="442" spans="1:37" x14ac:dyDescent="0.25">
      <c r="A442" s="322">
        <v>401</v>
      </c>
      <c r="B442" s="315" t="s">
        <v>162</v>
      </c>
      <c r="C442" s="180" t="s">
        <v>1336</v>
      </c>
      <c r="D442" s="315" t="s">
        <v>950</v>
      </c>
      <c r="E442" s="325">
        <v>20</v>
      </c>
      <c r="F442" s="297">
        <v>162008</v>
      </c>
      <c r="G442" s="297">
        <v>78900</v>
      </c>
      <c r="H442" s="303">
        <v>0</v>
      </c>
      <c r="I442" s="306">
        <v>0.51298699999999997</v>
      </c>
      <c r="J442" s="297">
        <v>78900</v>
      </c>
      <c r="K442" s="300">
        <v>1578000</v>
      </c>
      <c r="L442" s="315" t="s">
        <v>1027</v>
      </c>
      <c r="M442" s="318">
        <v>3</v>
      </c>
      <c r="N442" s="294" t="s">
        <v>1028</v>
      </c>
      <c r="O442" s="294">
        <v>1</v>
      </c>
      <c r="P442" s="294" t="s">
        <v>1028</v>
      </c>
      <c r="Q442" s="294">
        <v>1</v>
      </c>
      <c r="R442" s="294">
        <v>1</v>
      </c>
      <c r="S442" s="294">
        <v>1</v>
      </c>
      <c r="T442" s="294">
        <v>1</v>
      </c>
      <c r="U442" s="294">
        <v>1</v>
      </c>
      <c r="V442" s="294">
        <v>1</v>
      </c>
      <c r="W442" s="294">
        <v>1</v>
      </c>
      <c r="X442" s="294" t="s">
        <v>1028</v>
      </c>
      <c r="Y442" s="294" t="s">
        <v>1028</v>
      </c>
      <c r="Z442" s="294" t="s">
        <v>1028</v>
      </c>
      <c r="AA442" s="294" t="s">
        <v>1028</v>
      </c>
      <c r="AB442" s="294">
        <v>1</v>
      </c>
      <c r="AC442" s="294" t="s">
        <v>1028</v>
      </c>
      <c r="AD442" s="294">
        <v>1</v>
      </c>
      <c r="AE442" s="294">
        <v>1</v>
      </c>
      <c r="AF442" s="294">
        <v>1</v>
      </c>
      <c r="AG442" s="294">
        <v>1</v>
      </c>
      <c r="AH442" s="294">
        <v>1</v>
      </c>
      <c r="AI442" s="294">
        <v>1</v>
      </c>
      <c r="AJ442" s="294">
        <v>1</v>
      </c>
      <c r="AK442" s="294">
        <v>1</v>
      </c>
    </row>
    <row r="443" spans="1:37" x14ac:dyDescent="0.25">
      <c r="A443" s="323"/>
      <c r="B443" s="316"/>
      <c r="C443" s="181" t="s">
        <v>1337</v>
      </c>
      <c r="D443" s="316"/>
      <c r="E443" s="326"/>
      <c r="F443" s="298"/>
      <c r="G443" s="298"/>
      <c r="H443" s="304"/>
      <c r="I443" s="307"/>
      <c r="J443" s="298"/>
      <c r="K443" s="301"/>
      <c r="L443" s="316"/>
      <c r="M443" s="319"/>
      <c r="N443" s="295"/>
      <c r="O443" s="295"/>
      <c r="P443" s="295"/>
      <c r="Q443" s="295"/>
      <c r="R443" s="295"/>
      <c r="S443" s="295"/>
      <c r="T443" s="295"/>
      <c r="U443" s="295"/>
      <c r="V443" s="295"/>
      <c r="W443" s="295"/>
      <c r="X443" s="295"/>
      <c r="Y443" s="295"/>
      <c r="Z443" s="295"/>
      <c r="AA443" s="295"/>
      <c r="AB443" s="295"/>
      <c r="AC443" s="295"/>
      <c r="AD443" s="295"/>
      <c r="AE443" s="295"/>
      <c r="AF443" s="295"/>
      <c r="AG443" s="295"/>
      <c r="AH443" s="295"/>
      <c r="AI443" s="295"/>
      <c r="AJ443" s="295"/>
      <c r="AK443" s="295"/>
    </row>
    <row r="444" spans="1:37" x14ac:dyDescent="0.25">
      <c r="A444" s="323"/>
      <c r="B444" s="316"/>
      <c r="C444" s="181" t="s">
        <v>1338</v>
      </c>
      <c r="D444" s="316"/>
      <c r="E444" s="326"/>
      <c r="F444" s="298"/>
      <c r="G444" s="298"/>
      <c r="H444" s="304"/>
      <c r="I444" s="307"/>
      <c r="J444" s="298"/>
      <c r="K444" s="301"/>
      <c r="L444" s="316"/>
      <c r="M444" s="319"/>
      <c r="N444" s="295"/>
      <c r="O444" s="295"/>
      <c r="P444" s="295"/>
      <c r="Q444" s="295"/>
      <c r="R444" s="295"/>
      <c r="S444" s="295"/>
      <c r="T444" s="295"/>
      <c r="U444" s="295"/>
      <c r="V444" s="295"/>
      <c r="W444" s="295"/>
      <c r="X444" s="295"/>
      <c r="Y444" s="295"/>
      <c r="Z444" s="295"/>
      <c r="AA444" s="295"/>
      <c r="AB444" s="295"/>
      <c r="AC444" s="295"/>
      <c r="AD444" s="295"/>
      <c r="AE444" s="295"/>
      <c r="AF444" s="295"/>
      <c r="AG444" s="295"/>
      <c r="AH444" s="295"/>
      <c r="AI444" s="295"/>
      <c r="AJ444" s="295"/>
      <c r="AK444" s="295"/>
    </row>
    <row r="445" spans="1:37" x14ac:dyDescent="0.25">
      <c r="A445" s="323"/>
      <c r="B445" s="316"/>
      <c r="C445" s="181" t="s">
        <v>1339</v>
      </c>
      <c r="D445" s="316"/>
      <c r="E445" s="326"/>
      <c r="F445" s="298"/>
      <c r="G445" s="298"/>
      <c r="H445" s="304"/>
      <c r="I445" s="307"/>
      <c r="J445" s="298"/>
      <c r="K445" s="301"/>
      <c r="L445" s="316"/>
      <c r="M445" s="319"/>
      <c r="N445" s="295"/>
      <c r="O445" s="295"/>
      <c r="P445" s="295"/>
      <c r="Q445" s="295"/>
      <c r="R445" s="295"/>
      <c r="S445" s="295"/>
      <c r="T445" s="295"/>
      <c r="U445" s="295"/>
      <c r="V445" s="295"/>
      <c r="W445" s="295"/>
      <c r="X445" s="295"/>
      <c r="Y445" s="295"/>
      <c r="Z445" s="295"/>
      <c r="AA445" s="295"/>
      <c r="AB445" s="295"/>
      <c r="AC445" s="295"/>
      <c r="AD445" s="295"/>
      <c r="AE445" s="295"/>
      <c r="AF445" s="295"/>
      <c r="AG445" s="295"/>
      <c r="AH445" s="295"/>
      <c r="AI445" s="295"/>
      <c r="AJ445" s="295"/>
      <c r="AK445" s="295"/>
    </row>
    <row r="446" spans="1:37" x14ac:dyDescent="0.25">
      <c r="A446" s="323"/>
      <c r="B446" s="316"/>
      <c r="C446" s="181" t="s">
        <v>1340</v>
      </c>
      <c r="D446" s="316"/>
      <c r="E446" s="326"/>
      <c r="F446" s="298"/>
      <c r="G446" s="298"/>
      <c r="H446" s="304"/>
      <c r="I446" s="307"/>
      <c r="J446" s="298"/>
      <c r="K446" s="301"/>
      <c r="L446" s="316"/>
      <c r="M446" s="319"/>
      <c r="N446" s="295"/>
      <c r="O446" s="295"/>
      <c r="P446" s="295"/>
      <c r="Q446" s="295"/>
      <c r="R446" s="295"/>
      <c r="S446" s="295"/>
      <c r="T446" s="295"/>
      <c r="U446" s="295"/>
      <c r="V446" s="295"/>
      <c r="W446" s="295"/>
      <c r="X446" s="295"/>
      <c r="Y446" s="295"/>
      <c r="Z446" s="295"/>
      <c r="AA446" s="295"/>
      <c r="AB446" s="295"/>
      <c r="AC446" s="295"/>
      <c r="AD446" s="295"/>
      <c r="AE446" s="295"/>
      <c r="AF446" s="295"/>
      <c r="AG446" s="295"/>
      <c r="AH446" s="295"/>
      <c r="AI446" s="295"/>
      <c r="AJ446" s="295"/>
      <c r="AK446" s="295"/>
    </row>
    <row r="447" spans="1:37" x14ac:dyDescent="0.25">
      <c r="A447" s="323"/>
      <c r="B447" s="316"/>
      <c r="C447" s="181" t="s">
        <v>1341</v>
      </c>
      <c r="D447" s="316"/>
      <c r="E447" s="326"/>
      <c r="F447" s="298"/>
      <c r="G447" s="298"/>
      <c r="H447" s="304"/>
      <c r="I447" s="307"/>
      <c r="J447" s="298"/>
      <c r="K447" s="301"/>
      <c r="L447" s="316"/>
      <c r="M447" s="319"/>
      <c r="N447" s="295"/>
      <c r="O447" s="295"/>
      <c r="P447" s="295"/>
      <c r="Q447" s="295"/>
      <c r="R447" s="295"/>
      <c r="S447" s="295"/>
      <c r="T447" s="295"/>
      <c r="U447" s="295"/>
      <c r="V447" s="295"/>
      <c r="W447" s="295"/>
      <c r="X447" s="295"/>
      <c r="Y447" s="295"/>
      <c r="Z447" s="295"/>
      <c r="AA447" s="295"/>
      <c r="AB447" s="295"/>
      <c r="AC447" s="295"/>
      <c r="AD447" s="295"/>
      <c r="AE447" s="295"/>
      <c r="AF447" s="295"/>
      <c r="AG447" s="295"/>
      <c r="AH447" s="295"/>
      <c r="AI447" s="295"/>
      <c r="AJ447" s="295"/>
      <c r="AK447" s="295"/>
    </row>
    <row r="448" spans="1:37" x14ac:dyDescent="0.25">
      <c r="A448" s="324"/>
      <c r="B448" s="317"/>
      <c r="C448" s="182" t="s">
        <v>1342</v>
      </c>
      <c r="D448" s="317"/>
      <c r="E448" s="327"/>
      <c r="F448" s="299"/>
      <c r="G448" s="299"/>
      <c r="H448" s="305"/>
      <c r="I448" s="308"/>
      <c r="J448" s="299"/>
      <c r="K448" s="302"/>
      <c r="L448" s="317"/>
      <c r="M448" s="320"/>
      <c r="N448" s="296"/>
      <c r="O448" s="296"/>
      <c r="P448" s="296"/>
      <c r="Q448" s="296"/>
      <c r="R448" s="296"/>
      <c r="S448" s="296"/>
      <c r="T448" s="296"/>
      <c r="U448" s="296"/>
      <c r="V448" s="296"/>
      <c r="W448" s="296"/>
      <c r="X448" s="296"/>
      <c r="Y448" s="296"/>
      <c r="Z448" s="296"/>
      <c r="AA448" s="296"/>
      <c r="AB448" s="296"/>
      <c r="AC448" s="296"/>
      <c r="AD448" s="296"/>
      <c r="AE448" s="296"/>
      <c r="AF448" s="296"/>
      <c r="AG448" s="296"/>
      <c r="AH448" s="296"/>
      <c r="AI448" s="296"/>
      <c r="AJ448" s="296"/>
      <c r="AK448" s="296"/>
    </row>
    <row r="449" spans="1:37" x14ac:dyDescent="0.25">
      <c r="A449" s="322">
        <v>403</v>
      </c>
      <c r="B449" s="315" t="s">
        <v>163</v>
      </c>
      <c r="C449" s="180" t="s">
        <v>1336</v>
      </c>
      <c r="D449" s="315" t="s">
        <v>288</v>
      </c>
      <c r="E449" s="325">
        <v>3</v>
      </c>
      <c r="F449" s="297">
        <v>177788</v>
      </c>
      <c r="G449" s="297">
        <v>98152</v>
      </c>
      <c r="H449" s="303">
        <v>0</v>
      </c>
      <c r="I449" s="306">
        <v>0.44792700000000002</v>
      </c>
      <c r="J449" s="297">
        <v>98152</v>
      </c>
      <c r="K449" s="300">
        <v>294456</v>
      </c>
      <c r="L449" s="315" t="s">
        <v>1027</v>
      </c>
      <c r="M449" s="318">
        <v>3</v>
      </c>
      <c r="N449" s="294" t="s">
        <v>1028</v>
      </c>
      <c r="O449" s="294" t="s">
        <v>1028</v>
      </c>
      <c r="P449" s="294" t="s">
        <v>1028</v>
      </c>
      <c r="Q449" s="294" t="s">
        <v>1028</v>
      </c>
      <c r="R449" s="294" t="s">
        <v>1028</v>
      </c>
      <c r="S449" s="294" t="s">
        <v>1028</v>
      </c>
      <c r="T449" s="294" t="s">
        <v>1028</v>
      </c>
      <c r="U449" s="294" t="s">
        <v>1028</v>
      </c>
      <c r="V449" s="294" t="s">
        <v>1028</v>
      </c>
      <c r="W449" s="294" t="s">
        <v>1028</v>
      </c>
      <c r="X449" s="294" t="s">
        <v>1028</v>
      </c>
      <c r="Y449" s="294" t="s">
        <v>1028</v>
      </c>
      <c r="Z449" s="294" t="s">
        <v>1028</v>
      </c>
      <c r="AA449" s="294" t="s">
        <v>1028</v>
      </c>
      <c r="AB449" s="294" t="s">
        <v>1028</v>
      </c>
      <c r="AC449" s="294" t="s">
        <v>1028</v>
      </c>
      <c r="AD449" s="294" t="s">
        <v>1028</v>
      </c>
      <c r="AE449" s="294" t="s">
        <v>1028</v>
      </c>
      <c r="AF449" s="294" t="s">
        <v>1028</v>
      </c>
      <c r="AG449" s="294" t="s">
        <v>1028</v>
      </c>
      <c r="AH449" s="294" t="s">
        <v>1028</v>
      </c>
      <c r="AI449" s="294" t="s">
        <v>1028</v>
      </c>
      <c r="AJ449" s="294" t="s">
        <v>1028</v>
      </c>
      <c r="AK449" s="294" t="s">
        <v>1028</v>
      </c>
    </row>
    <row r="450" spans="1:37" x14ac:dyDescent="0.25">
      <c r="A450" s="323"/>
      <c r="B450" s="316"/>
      <c r="C450" s="181" t="s">
        <v>1343</v>
      </c>
      <c r="D450" s="316"/>
      <c r="E450" s="326"/>
      <c r="F450" s="298"/>
      <c r="G450" s="298"/>
      <c r="H450" s="304"/>
      <c r="I450" s="307"/>
      <c r="J450" s="298"/>
      <c r="K450" s="301"/>
      <c r="L450" s="316"/>
      <c r="M450" s="319"/>
      <c r="N450" s="295"/>
      <c r="O450" s="295"/>
      <c r="P450" s="295"/>
      <c r="Q450" s="295"/>
      <c r="R450" s="295"/>
      <c r="S450" s="295"/>
      <c r="T450" s="295"/>
      <c r="U450" s="295"/>
      <c r="V450" s="295"/>
      <c r="W450" s="295"/>
      <c r="X450" s="295"/>
      <c r="Y450" s="295"/>
      <c r="Z450" s="295"/>
      <c r="AA450" s="295"/>
      <c r="AB450" s="295"/>
      <c r="AC450" s="295"/>
      <c r="AD450" s="295"/>
      <c r="AE450" s="295"/>
      <c r="AF450" s="295"/>
      <c r="AG450" s="295"/>
      <c r="AH450" s="295"/>
      <c r="AI450" s="295"/>
      <c r="AJ450" s="295"/>
      <c r="AK450" s="295"/>
    </row>
    <row r="451" spans="1:37" x14ac:dyDescent="0.25">
      <c r="A451" s="323"/>
      <c r="B451" s="316"/>
      <c r="C451" s="181" t="s">
        <v>1338</v>
      </c>
      <c r="D451" s="316"/>
      <c r="E451" s="326"/>
      <c r="F451" s="298"/>
      <c r="G451" s="298"/>
      <c r="H451" s="304"/>
      <c r="I451" s="307"/>
      <c r="J451" s="298"/>
      <c r="K451" s="301"/>
      <c r="L451" s="316"/>
      <c r="M451" s="319"/>
      <c r="N451" s="295"/>
      <c r="O451" s="295"/>
      <c r="P451" s="295"/>
      <c r="Q451" s="295"/>
      <c r="R451" s="295"/>
      <c r="S451" s="295"/>
      <c r="T451" s="295"/>
      <c r="U451" s="295"/>
      <c r="V451" s="295"/>
      <c r="W451" s="295"/>
      <c r="X451" s="295"/>
      <c r="Y451" s="295"/>
      <c r="Z451" s="295"/>
      <c r="AA451" s="295"/>
      <c r="AB451" s="295"/>
      <c r="AC451" s="295"/>
      <c r="AD451" s="295"/>
      <c r="AE451" s="295"/>
      <c r="AF451" s="295"/>
      <c r="AG451" s="295"/>
      <c r="AH451" s="295"/>
      <c r="AI451" s="295"/>
      <c r="AJ451" s="295"/>
      <c r="AK451" s="295"/>
    </row>
    <row r="452" spans="1:37" x14ac:dyDescent="0.25">
      <c r="A452" s="323"/>
      <c r="B452" s="316"/>
      <c r="C452" s="181" t="s">
        <v>1339</v>
      </c>
      <c r="D452" s="316"/>
      <c r="E452" s="326"/>
      <c r="F452" s="298"/>
      <c r="G452" s="298"/>
      <c r="H452" s="304"/>
      <c r="I452" s="307"/>
      <c r="J452" s="298"/>
      <c r="K452" s="301"/>
      <c r="L452" s="316"/>
      <c r="M452" s="319"/>
      <c r="N452" s="295"/>
      <c r="O452" s="295"/>
      <c r="P452" s="295"/>
      <c r="Q452" s="295"/>
      <c r="R452" s="295"/>
      <c r="S452" s="295"/>
      <c r="T452" s="295"/>
      <c r="U452" s="295"/>
      <c r="V452" s="295"/>
      <c r="W452" s="295"/>
      <c r="X452" s="295"/>
      <c r="Y452" s="295"/>
      <c r="Z452" s="295"/>
      <c r="AA452" s="295"/>
      <c r="AB452" s="295"/>
      <c r="AC452" s="295"/>
      <c r="AD452" s="295"/>
      <c r="AE452" s="295"/>
      <c r="AF452" s="295"/>
      <c r="AG452" s="295"/>
      <c r="AH452" s="295"/>
      <c r="AI452" s="295"/>
      <c r="AJ452" s="295"/>
      <c r="AK452" s="295"/>
    </row>
    <row r="453" spans="1:37" x14ac:dyDescent="0.25">
      <c r="A453" s="323"/>
      <c r="B453" s="316"/>
      <c r="C453" s="181" t="s">
        <v>1344</v>
      </c>
      <c r="D453" s="316"/>
      <c r="E453" s="326"/>
      <c r="F453" s="298"/>
      <c r="G453" s="298"/>
      <c r="H453" s="304"/>
      <c r="I453" s="307"/>
      <c r="J453" s="298"/>
      <c r="K453" s="301"/>
      <c r="L453" s="316"/>
      <c r="M453" s="319"/>
      <c r="N453" s="295"/>
      <c r="O453" s="295"/>
      <c r="P453" s="295"/>
      <c r="Q453" s="295"/>
      <c r="R453" s="295"/>
      <c r="S453" s="295"/>
      <c r="T453" s="295"/>
      <c r="U453" s="295"/>
      <c r="V453" s="295"/>
      <c r="W453" s="295"/>
      <c r="X453" s="295"/>
      <c r="Y453" s="295"/>
      <c r="Z453" s="295"/>
      <c r="AA453" s="295"/>
      <c r="AB453" s="295"/>
      <c r="AC453" s="295"/>
      <c r="AD453" s="295"/>
      <c r="AE453" s="295"/>
      <c r="AF453" s="295"/>
      <c r="AG453" s="295"/>
      <c r="AH453" s="295"/>
      <c r="AI453" s="295"/>
      <c r="AJ453" s="295"/>
      <c r="AK453" s="295"/>
    </row>
    <row r="454" spans="1:37" x14ac:dyDescent="0.25">
      <c r="A454" s="323"/>
      <c r="B454" s="316"/>
      <c r="C454" s="181" t="s">
        <v>1341</v>
      </c>
      <c r="D454" s="316"/>
      <c r="E454" s="326"/>
      <c r="F454" s="298"/>
      <c r="G454" s="298"/>
      <c r="H454" s="304"/>
      <c r="I454" s="307"/>
      <c r="J454" s="298"/>
      <c r="K454" s="301"/>
      <c r="L454" s="316"/>
      <c r="M454" s="319"/>
      <c r="N454" s="295"/>
      <c r="O454" s="295"/>
      <c r="P454" s="295"/>
      <c r="Q454" s="295"/>
      <c r="R454" s="295"/>
      <c r="S454" s="295"/>
      <c r="T454" s="295"/>
      <c r="U454" s="295"/>
      <c r="V454" s="295"/>
      <c r="W454" s="295"/>
      <c r="X454" s="295"/>
      <c r="Y454" s="295"/>
      <c r="Z454" s="295"/>
      <c r="AA454" s="295"/>
      <c r="AB454" s="295"/>
      <c r="AC454" s="295"/>
      <c r="AD454" s="295"/>
      <c r="AE454" s="295"/>
      <c r="AF454" s="295"/>
      <c r="AG454" s="295"/>
      <c r="AH454" s="295"/>
      <c r="AI454" s="295"/>
      <c r="AJ454" s="295"/>
      <c r="AK454" s="295"/>
    </row>
    <row r="455" spans="1:37" x14ac:dyDescent="0.25">
      <c r="A455" s="324"/>
      <c r="B455" s="317"/>
      <c r="C455" s="182" t="s">
        <v>1345</v>
      </c>
      <c r="D455" s="317"/>
      <c r="E455" s="327"/>
      <c r="F455" s="299"/>
      <c r="G455" s="299"/>
      <c r="H455" s="305"/>
      <c r="I455" s="308"/>
      <c r="J455" s="299"/>
      <c r="K455" s="302"/>
      <c r="L455" s="317"/>
      <c r="M455" s="320"/>
      <c r="N455" s="296"/>
      <c r="O455" s="296"/>
      <c r="P455" s="296"/>
      <c r="Q455" s="296"/>
      <c r="R455" s="296"/>
      <c r="S455" s="296"/>
      <c r="T455" s="296"/>
      <c r="U455" s="296"/>
      <c r="V455" s="296"/>
      <c r="W455" s="296"/>
      <c r="X455" s="296"/>
      <c r="Y455" s="296"/>
      <c r="Z455" s="296"/>
      <c r="AA455" s="296"/>
      <c r="AB455" s="296"/>
      <c r="AC455" s="296"/>
      <c r="AD455" s="296"/>
      <c r="AE455" s="296"/>
      <c r="AF455" s="296"/>
      <c r="AG455" s="296"/>
      <c r="AH455" s="296"/>
      <c r="AI455" s="296"/>
      <c r="AJ455" s="296"/>
      <c r="AK455" s="296"/>
    </row>
    <row r="456" spans="1:37" ht="25.5" x14ac:dyDescent="0.25">
      <c r="A456" s="322">
        <v>406</v>
      </c>
      <c r="B456" s="315" t="s">
        <v>164</v>
      </c>
      <c r="C456" s="180" t="s">
        <v>1346</v>
      </c>
      <c r="D456" s="315" t="s">
        <v>288</v>
      </c>
      <c r="E456" s="325">
        <v>13</v>
      </c>
      <c r="F456" s="297">
        <v>155170</v>
      </c>
      <c r="G456" s="297">
        <v>52600</v>
      </c>
      <c r="H456" s="303">
        <v>0</v>
      </c>
      <c r="I456" s="306">
        <v>0.66101699999999997</v>
      </c>
      <c r="J456" s="297">
        <v>52600</v>
      </c>
      <c r="K456" s="300">
        <v>683800</v>
      </c>
      <c r="L456" s="315" t="s">
        <v>1027</v>
      </c>
      <c r="M456" s="318">
        <v>1</v>
      </c>
      <c r="N456" s="294" t="s">
        <v>1028</v>
      </c>
      <c r="O456" s="294">
        <v>1</v>
      </c>
      <c r="P456" s="294" t="s">
        <v>1028</v>
      </c>
      <c r="Q456" s="294">
        <v>1</v>
      </c>
      <c r="R456" s="294">
        <v>1</v>
      </c>
      <c r="S456" s="294">
        <v>1</v>
      </c>
      <c r="T456" s="294">
        <v>1</v>
      </c>
      <c r="U456" s="294">
        <v>1</v>
      </c>
      <c r="V456" s="294">
        <v>1</v>
      </c>
      <c r="W456" s="294">
        <v>1</v>
      </c>
      <c r="X456" s="294" t="s">
        <v>1028</v>
      </c>
      <c r="Y456" s="294">
        <v>1</v>
      </c>
      <c r="Z456" s="294">
        <v>1</v>
      </c>
      <c r="AA456" s="294" t="s">
        <v>1028</v>
      </c>
      <c r="AB456" s="294" t="s">
        <v>1028</v>
      </c>
      <c r="AC456" s="294">
        <v>1</v>
      </c>
      <c r="AD456" s="294" t="s">
        <v>1028</v>
      </c>
      <c r="AE456" s="294" t="s">
        <v>1028</v>
      </c>
      <c r="AF456" s="294" t="s">
        <v>1028</v>
      </c>
      <c r="AG456" s="294" t="s">
        <v>1028</v>
      </c>
      <c r="AH456" s="294" t="s">
        <v>1028</v>
      </c>
      <c r="AI456" s="294" t="s">
        <v>1028</v>
      </c>
      <c r="AJ456" s="294" t="s">
        <v>1028</v>
      </c>
      <c r="AK456" s="294">
        <v>1</v>
      </c>
    </row>
    <row r="457" spans="1:37" x14ac:dyDescent="0.25">
      <c r="A457" s="323"/>
      <c r="B457" s="316"/>
      <c r="C457" s="181" t="s">
        <v>1347</v>
      </c>
      <c r="D457" s="316"/>
      <c r="E457" s="326"/>
      <c r="F457" s="298"/>
      <c r="G457" s="298"/>
      <c r="H457" s="304"/>
      <c r="I457" s="307"/>
      <c r="J457" s="298"/>
      <c r="K457" s="301"/>
      <c r="L457" s="316"/>
      <c r="M457" s="319"/>
      <c r="N457" s="295"/>
      <c r="O457" s="295"/>
      <c r="P457" s="295"/>
      <c r="Q457" s="295"/>
      <c r="R457" s="295"/>
      <c r="S457" s="295"/>
      <c r="T457" s="295"/>
      <c r="U457" s="295"/>
      <c r="V457" s="295"/>
      <c r="W457" s="295"/>
      <c r="X457" s="295"/>
      <c r="Y457" s="295"/>
      <c r="Z457" s="295"/>
      <c r="AA457" s="295"/>
      <c r="AB457" s="295"/>
      <c r="AC457" s="295"/>
      <c r="AD457" s="295"/>
      <c r="AE457" s="295"/>
      <c r="AF457" s="295"/>
      <c r="AG457" s="295"/>
      <c r="AH457" s="295"/>
      <c r="AI457" s="295"/>
      <c r="AJ457" s="295"/>
      <c r="AK457" s="295"/>
    </row>
    <row r="458" spans="1:37" x14ac:dyDescent="0.25">
      <c r="A458" s="324"/>
      <c r="B458" s="317"/>
      <c r="C458" s="182" t="s">
        <v>1348</v>
      </c>
      <c r="D458" s="317"/>
      <c r="E458" s="327"/>
      <c r="F458" s="299"/>
      <c r="G458" s="299"/>
      <c r="H458" s="305"/>
      <c r="I458" s="308"/>
      <c r="J458" s="299"/>
      <c r="K458" s="302"/>
      <c r="L458" s="317"/>
      <c r="M458" s="320"/>
      <c r="N458" s="296"/>
      <c r="O458" s="296"/>
      <c r="P458" s="296"/>
      <c r="Q458" s="296"/>
      <c r="R458" s="296"/>
      <c r="S458" s="296"/>
      <c r="T458" s="296"/>
      <c r="U458" s="296"/>
      <c r="V458" s="296"/>
      <c r="W458" s="296"/>
      <c r="X458" s="296"/>
      <c r="Y458" s="296"/>
      <c r="Z458" s="296"/>
      <c r="AA458" s="296"/>
      <c r="AB458" s="296"/>
      <c r="AC458" s="296"/>
      <c r="AD458" s="296"/>
      <c r="AE458" s="296"/>
      <c r="AF458" s="296"/>
      <c r="AG458" s="296"/>
      <c r="AH458" s="296"/>
      <c r="AI458" s="296"/>
      <c r="AJ458" s="296"/>
      <c r="AK458" s="296"/>
    </row>
    <row r="459" spans="1:37" x14ac:dyDescent="0.25">
      <c r="A459" s="322">
        <v>407</v>
      </c>
      <c r="B459" s="315" t="s">
        <v>165</v>
      </c>
      <c r="C459" s="180" t="s">
        <v>1349</v>
      </c>
      <c r="D459" s="315" t="s">
        <v>288</v>
      </c>
      <c r="E459" s="325">
        <v>1</v>
      </c>
      <c r="F459" s="297">
        <v>128344</v>
      </c>
      <c r="G459" s="297">
        <v>25292</v>
      </c>
      <c r="H459" s="303">
        <v>0</v>
      </c>
      <c r="I459" s="306">
        <v>0.80293599999999998</v>
      </c>
      <c r="J459" s="297">
        <v>25292</v>
      </c>
      <c r="K459" s="300">
        <v>25292</v>
      </c>
      <c r="L459" s="315" t="s">
        <v>1027</v>
      </c>
      <c r="M459" s="318">
        <v>1</v>
      </c>
      <c r="N459" s="294" t="s">
        <v>1028</v>
      </c>
      <c r="O459" s="294" t="s">
        <v>1028</v>
      </c>
      <c r="P459" s="294" t="s">
        <v>1028</v>
      </c>
      <c r="Q459" s="294" t="s">
        <v>1028</v>
      </c>
      <c r="R459" s="294" t="s">
        <v>1028</v>
      </c>
      <c r="S459" s="294" t="s">
        <v>1028</v>
      </c>
      <c r="T459" s="294" t="s">
        <v>1028</v>
      </c>
      <c r="U459" s="294" t="s">
        <v>1028</v>
      </c>
      <c r="V459" s="294" t="s">
        <v>1028</v>
      </c>
      <c r="W459" s="294" t="s">
        <v>1028</v>
      </c>
      <c r="X459" s="294" t="s">
        <v>1028</v>
      </c>
      <c r="Y459" s="294" t="s">
        <v>1028</v>
      </c>
      <c r="Z459" s="294" t="s">
        <v>1028</v>
      </c>
      <c r="AA459" s="294" t="s">
        <v>1028</v>
      </c>
      <c r="AB459" s="294" t="s">
        <v>1028</v>
      </c>
      <c r="AC459" s="294" t="s">
        <v>1028</v>
      </c>
      <c r="AD459" s="294" t="s">
        <v>1028</v>
      </c>
      <c r="AE459" s="294" t="s">
        <v>1028</v>
      </c>
      <c r="AF459" s="294" t="s">
        <v>1028</v>
      </c>
      <c r="AG459" s="294" t="s">
        <v>1028</v>
      </c>
      <c r="AH459" s="294" t="s">
        <v>1028</v>
      </c>
      <c r="AI459" s="294" t="s">
        <v>1028</v>
      </c>
      <c r="AJ459" s="294" t="s">
        <v>1028</v>
      </c>
      <c r="AK459" s="294" t="s">
        <v>1028</v>
      </c>
    </row>
    <row r="460" spans="1:37" x14ac:dyDescent="0.25">
      <c r="A460" s="323"/>
      <c r="B460" s="316"/>
      <c r="C460" s="181" t="s">
        <v>1350</v>
      </c>
      <c r="D460" s="316"/>
      <c r="E460" s="326"/>
      <c r="F460" s="298"/>
      <c r="G460" s="298"/>
      <c r="H460" s="304"/>
      <c r="I460" s="307"/>
      <c r="J460" s="298"/>
      <c r="K460" s="301"/>
      <c r="L460" s="316"/>
      <c r="M460" s="319"/>
      <c r="N460" s="295"/>
      <c r="O460" s="295"/>
      <c r="P460" s="295"/>
      <c r="Q460" s="295"/>
      <c r="R460" s="295"/>
      <c r="S460" s="295"/>
      <c r="T460" s="295"/>
      <c r="U460" s="295"/>
      <c r="V460" s="295"/>
      <c r="W460" s="295"/>
      <c r="X460" s="295"/>
      <c r="Y460" s="295"/>
      <c r="Z460" s="295"/>
      <c r="AA460" s="295"/>
      <c r="AB460" s="295"/>
      <c r="AC460" s="295"/>
      <c r="AD460" s="295"/>
      <c r="AE460" s="295"/>
      <c r="AF460" s="295"/>
      <c r="AG460" s="295"/>
      <c r="AH460" s="295"/>
      <c r="AI460" s="295"/>
      <c r="AJ460" s="295"/>
      <c r="AK460" s="295"/>
    </row>
    <row r="461" spans="1:37" x14ac:dyDescent="0.25">
      <c r="A461" s="323"/>
      <c r="B461" s="316"/>
      <c r="C461" s="181" t="s">
        <v>1351</v>
      </c>
      <c r="D461" s="316"/>
      <c r="E461" s="326"/>
      <c r="F461" s="298"/>
      <c r="G461" s="298"/>
      <c r="H461" s="304"/>
      <c r="I461" s="307"/>
      <c r="J461" s="298"/>
      <c r="K461" s="301"/>
      <c r="L461" s="316"/>
      <c r="M461" s="319"/>
      <c r="N461" s="295"/>
      <c r="O461" s="295"/>
      <c r="P461" s="295"/>
      <c r="Q461" s="295"/>
      <c r="R461" s="295"/>
      <c r="S461" s="295"/>
      <c r="T461" s="295"/>
      <c r="U461" s="295"/>
      <c r="V461" s="295"/>
      <c r="W461" s="295"/>
      <c r="X461" s="295"/>
      <c r="Y461" s="295"/>
      <c r="Z461" s="295"/>
      <c r="AA461" s="295"/>
      <c r="AB461" s="295"/>
      <c r="AC461" s="295"/>
      <c r="AD461" s="295"/>
      <c r="AE461" s="295"/>
      <c r="AF461" s="295"/>
      <c r="AG461" s="295"/>
      <c r="AH461" s="295"/>
      <c r="AI461" s="295"/>
      <c r="AJ461" s="295"/>
      <c r="AK461" s="295"/>
    </row>
    <row r="462" spans="1:37" x14ac:dyDescent="0.25">
      <c r="A462" s="323"/>
      <c r="B462" s="316"/>
      <c r="C462" s="181" t="s">
        <v>1352</v>
      </c>
      <c r="D462" s="316"/>
      <c r="E462" s="326"/>
      <c r="F462" s="298"/>
      <c r="G462" s="298"/>
      <c r="H462" s="304"/>
      <c r="I462" s="307"/>
      <c r="J462" s="298"/>
      <c r="K462" s="301"/>
      <c r="L462" s="316"/>
      <c r="M462" s="319"/>
      <c r="N462" s="295"/>
      <c r="O462" s="295"/>
      <c r="P462" s="295"/>
      <c r="Q462" s="295"/>
      <c r="R462" s="295"/>
      <c r="S462" s="295"/>
      <c r="T462" s="295"/>
      <c r="U462" s="295"/>
      <c r="V462" s="295"/>
      <c r="W462" s="295"/>
      <c r="X462" s="295"/>
      <c r="Y462" s="295"/>
      <c r="Z462" s="295"/>
      <c r="AA462" s="295"/>
      <c r="AB462" s="295"/>
      <c r="AC462" s="295"/>
      <c r="AD462" s="295"/>
      <c r="AE462" s="295"/>
      <c r="AF462" s="295"/>
      <c r="AG462" s="295"/>
      <c r="AH462" s="295"/>
      <c r="AI462" s="295"/>
      <c r="AJ462" s="295"/>
      <c r="AK462" s="295"/>
    </row>
    <row r="463" spans="1:37" x14ac:dyDescent="0.25">
      <c r="A463" s="324"/>
      <c r="B463" s="317"/>
      <c r="C463" s="182" t="s">
        <v>1353</v>
      </c>
      <c r="D463" s="317"/>
      <c r="E463" s="327"/>
      <c r="F463" s="299"/>
      <c r="G463" s="299"/>
      <c r="H463" s="305"/>
      <c r="I463" s="308"/>
      <c r="J463" s="299"/>
      <c r="K463" s="302"/>
      <c r="L463" s="317"/>
      <c r="M463" s="320"/>
      <c r="N463" s="296"/>
      <c r="O463" s="296"/>
      <c r="P463" s="296"/>
      <c r="Q463" s="296"/>
      <c r="R463" s="296"/>
      <c r="S463" s="296"/>
      <c r="T463" s="296"/>
      <c r="U463" s="296"/>
      <c r="V463" s="296"/>
      <c r="W463" s="296"/>
      <c r="X463" s="296"/>
      <c r="Y463" s="296"/>
      <c r="Z463" s="296"/>
      <c r="AA463" s="296"/>
      <c r="AB463" s="296"/>
      <c r="AC463" s="296"/>
      <c r="AD463" s="296"/>
      <c r="AE463" s="296"/>
      <c r="AF463" s="296"/>
      <c r="AG463" s="296"/>
      <c r="AH463" s="296"/>
      <c r="AI463" s="296"/>
      <c r="AJ463" s="296"/>
      <c r="AK463" s="296"/>
    </row>
    <row r="464" spans="1:37" x14ac:dyDescent="0.25">
      <c r="A464" s="322">
        <v>414</v>
      </c>
      <c r="B464" s="315" t="s">
        <v>166</v>
      </c>
      <c r="C464" s="180" t="s">
        <v>1354</v>
      </c>
      <c r="D464" s="315" t="s">
        <v>288</v>
      </c>
      <c r="E464" s="325">
        <v>1</v>
      </c>
      <c r="F464" s="297">
        <v>195672</v>
      </c>
      <c r="G464" s="297">
        <v>45871</v>
      </c>
      <c r="H464" s="303">
        <v>0</v>
      </c>
      <c r="I464" s="306">
        <v>0.76557200000000003</v>
      </c>
      <c r="J464" s="297">
        <v>45871</v>
      </c>
      <c r="K464" s="300">
        <v>45871</v>
      </c>
      <c r="L464" s="315" t="s">
        <v>1027</v>
      </c>
      <c r="M464" s="318" t="s">
        <v>1138</v>
      </c>
      <c r="N464" s="294" t="s">
        <v>1028</v>
      </c>
      <c r="O464" s="294" t="s">
        <v>1028</v>
      </c>
      <c r="P464" s="294" t="s">
        <v>1028</v>
      </c>
      <c r="Q464" s="294" t="s">
        <v>1028</v>
      </c>
      <c r="R464" s="294" t="s">
        <v>1028</v>
      </c>
      <c r="S464" s="294" t="s">
        <v>1028</v>
      </c>
      <c r="T464" s="294" t="s">
        <v>1028</v>
      </c>
      <c r="U464" s="294" t="s">
        <v>1028</v>
      </c>
      <c r="V464" s="294" t="s">
        <v>1028</v>
      </c>
      <c r="W464" s="294" t="s">
        <v>1028</v>
      </c>
      <c r="X464" s="294" t="s">
        <v>1028</v>
      </c>
      <c r="Y464" s="294" t="s">
        <v>1028</v>
      </c>
      <c r="Z464" s="294" t="s">
        <v>1028</v>
      </c>
      <c r="AA464" s="294" t="s">
        <v>1028</v>
      </c>
      <c r="AB464" s="294" t="s">
        <v>1028</v>
      </c>
      <c r="AC464" s="294" t="s">
        <v>1028</v>
      </c>
      <c r="AD464" s="294">
        <v>1</v>
      </c>
      <c r="AE464" s="294" t="s">
        <v>1028</v>
      </c>
      <c r="AF464" s="294" t="s">
        <v>1028</v>
      </c>
      <c r="AG464" s="294" t="s">
        <v>1028</v>
      </c>
      <c r="AH464" s="294" t="s">
        <v>1028</v>
      </c>
      <c r="AI464" s="294" t="s">
        <v>1028</v>
      </c>
      <c r="AJ464" s="294" t="s">
        <v>1028</v>
      </c>
      <c r="AK464" s="294" t="s">
        <v>1028</v>
      </c>
    </row>
    <row r="465" spans="1:37" x14ac:dyDescent="0.25">
      <c r="A465" s="323"/>
      <c r="B465" s="316"/>
      <c r="C465" s="181" t="s">
        <v>1355</v>
      </c>
      <c r="D465" s="316"/>
      <c r="E465" s="326"/>
      <c r="F465" s="298"/>
      <c r="G465" s="298"/>
      <c r="H465" s="304"/>
      <c r="I465" s="307"/>
      <c r="J465" s="298"/>
      <c r="K465" s="301"/>
      <c r="L465" s="316"/>
      <c r="M465" s="319"/>
      <c r="N465" s="295"/>
      <c r="O465" s="295"/>
      <c r="P465" s="295"/>
      <c r="Q465" s="295"/>
      <c r="R465" s="295"/>
      <c r="S465" s="295"/>
      <c r="T465" s="295"/>
      <c r="U465" s="295"/>
      <c r="V465" s="295"/>
      <c r="W465" s="295"/>
      <c r="X465" s="295"/>
      <c r="Y465" s="295"/>
      <c r="Z465" s="295"/>
      <c r="AA465" s="295"/>
      <c r="AB465" s="295"/>
      <c r="AC465" s="295"/>
      <c r="AD465" s="295"/>
      <c r="AE465" s="295"/>
      <c r="AF465" s="295"/>
      <c r="AG465" s="295"/>
      <c r="AH465" s="295"/>
      <c r="AI465" s="295"/>
      <c r="AJ465" s="295"/>
      <c r="AK465" s="295"/>
    </row>
    <row r="466" spans="1:37" x14ac:dyDescent="0.25">
      <c r="A466" s="323"/>
      <c r="B466" s="316"/>
      <c r="C466" s="181" t="s">
        <v>1356</v>
      </c>
      <c r="D466" s="316"/>
      <c r="E466" s="326"/>
      <c r="F466" s="298"/>
      <c r="G466" s="298"/>
      <c r="H466" s="304"/>
      <c r="I466" s="307"/>
      <c r="J466" s="298"/>
      <c r="K466" s="301"/>
      <c r="L466" s="316"/>
      <c r="M466" s="319"/>
      <c r="N466" s="295"/>
      <c r="O466" s="295"/>
      <c r="P466" s="295"/>
      <c r="Q466" s="295"/>
      <c r="R466" s="295"/>
      <c r="S466" s="295"/>
      <c r="T466" s="295"/>
      <c r="U466" s="295"/>
      <c r="V466" s="295"/>
      <c r="W466" s="295"/>
      <c r="X466" s="295"/>
      <c r="Y466" s="295"/>
      <c r="Z466" s="295"/>
      <c r="AA466" s="295"/>
      <c r="AB466" s="295"/>
      <c r="AC466" s="295"/>
      <c r="AD466" s="295"/>
      <c r="AE466" s="295"/>
      <c r="AF466" s="295"/>
      <c r="AG466" s="295"/>
      <c r="AH466" s="295"/>
      <c r="AI466" s="295"/>
      <c r="AJ466" s="295"/>
      <c r="AK466" s="295"/>
    </row>
    <row r="467" spans="1:37" x14ac:dyDescent="0.25">
      <c r="A467" s="323"/>
      <c r="B467" s="316"/>
      <c r="C467" s="181" t="s">
        <v>1357</v>
      </c>
      <c r="D467" s="316"/>
      <c r="E467" s="326"/>
      <c r="F467" s="298"/>
      <c r="G467" s="298"/>
      <c r="H467" s="304"/>
      <c r="I467" s="307"/>
      <c r="J467" s="298"/>
      <c r="K467" s="301"/>
      <c r="L467" s="316"/>
      <c r="M467" s="319"/>
      <c r="N467" s="295"/>
      <c r="O467" s="295"/>
      <c r="P467" s="295"/>
      <c r="Q467" s="295"/>
      <c r="R467" s="295"/>
      <c r="S467" s="295"/>
      <c r="T467" s="295"/>
      <c r="U467" s="295"/>
      <c r="V467" s="295"/>
      <c r="W467" s="295"/>
      <c r="X467" s="295"/>
      <c r="Y467" s="295"/>
      <c r="Z467" s="295"/>
      <c r="AA467" s="295"/>
      <c r="AB467" s="295"/>
      <c r="AC467" s="295"/>
      <c r="AD467" s="295"/>
      <c r="AE467" s="295"/>
      <c r="AF467" s="295"/>
      <c r="AG467" s="295"/>
      <c r="AH467" s="295"/>
      <c r="AI467" s="295"/>
      <c r="AJ467" s="295"/>
      <c r="AK467" s="295"/>
    </row>
    <row r="468" spans="1:37" x14ac:dyDescent="0.25">
      <c r="A468" s="323"/>
      <c r="B468" s="316"/>
      <c r="C468" s="181" t="s">
        <v>1358</v>
      </c>
      <c r="D468" s="316"/>
      <c r="E468" s="326"/>
      <c r="F468" s="298"/>
      <c r="G468" s="298"/>
      <c r="H468" s="304"/>
      <c r="I468" s="307"/>
      <c r="J468" s="298"/>
      <c r="K468" s="301"/>
      <c r="L468" s="316"/>
      <c r="M468" s="319"/>
      <c r="N468" s="295"/>
      <c r="O468" s="295"/>
      <c r="P468" s="295"/>
      <c r="Q468" s="295"/>
      <c r="R468" s="295"/>
      <c r="S468" s="295"/>
      <c r="T468" s="295"/>
      <c r="U468" s="295"/>
      <c r="V468" s="295"/>
      <c r="W468" s="295"/>
      <c r="X468" s="295"/>
      <c r="Y468" s="295"/>
      <c r="Z468" s="295"/>
      <c r="AA468" s="295"/>
      <c r="AB468" s="295"/>
      <c r="AC468" s="295"/>
      <c r="AD468" s="295"/>
      <c r="AE468" s="295"/>
      <c r="AF468" s="295"/>
      <c r="AG468" s="295"/>
      <c r="AH468" s="295"/>
      <c r="AI468" s="295"/>
      <c r="AJ468" s="295"/>
      <c r="AK468" s="295"/>
    </row>
    <row r="469" spans="1:37" x14ac:dyDescent="0.25">
      <c r="A469" s="323"/>
      <c r="B469" s="316"/>
      <c r="C469" s="181" t="s">
        <v>1359</v>
      </c>
      <c r="D469" s="316"/>
      <c r="E469" s="326"/>
      <c r="F469" s="298"/>
      <c r="G469" s="298"/>
      <c r="H469" s="304"/>
      <c r="I469" s="307"/>
      <c r="J469" s="298"/>
      <c r="K469" s="301"/>
      <c r="L469" s="316"/>
      <c r="M469" s="319"/>
      <c r="N469" s="295"/>
      <c r="O469" s="295"/>
      <c r="P469" s="295"/>
      <c r="Q469" s="295"/>
      <c r="R469" s="295"/>
      <c r="S469" s="295"/>
      <c r="T469" s="295"/>
      <c r="U469" s="295"/>
      <c r="V469" s="295"/>
      <c r="W469" s="295"/>
      <c r="X469" s="295"/>
      <c r="Y469" s="295"/>
      <c r="Z469" s="295"/>
      <c r="AA469" s="295"/>
      <c r="AB469" s="295"/>
      <c r="AC469" s="295"/>
      <c r="AD469" s="295"/>
      <c r="AE469" s="295"/>
      <c r="AF469" s="295"/>
      <c r="AG469" s="295"/>
      <c r="AH469" s="295"/>
      <c r="AI469" s="295"/>
      <c r="AJ469" s="295"/>
      <c r="AK469" s="295"/>
    </row>
    <row r="470" spans="1:37" x14ac:dyDescent="0.25">
      <c r="A470" s="323"/>
      <c r="B470" s="316"/>
      <c r="C470" s="181" t="s">
        <v>1360</v>
      </c>
      <c r="D470" s="316"/>
      <c r="E470" s="326"/>
      <c r="F470" s="298"/>
      <c r="G470" s="298"/>
      <c r="H470" s="304"/>
      <c r="I470" s="307"/>
      <c r="J470" s="298"/>
      <c r="K470" s="301"/>
      <c r="L470" s="316"/>
      <c r="M470" s="319"/>
      <c r="N470" s="295"/>
      <c r="O470" s="295"/>
      <c r="P470" s="295"/>
      <c r="Q470" s="295"/>
      <c r="R470" s="295"/>
      <c r="S470" s="295"/>
      <c r="T470" s="295"/>
      <c r="U470" s="295"/>
      <c r="V470" s="295"/>
      <c r="W470" s="295"/>
      <c r="X470" s="295"/>
      <c r="Y470" s="295"/>
      <c r="Z470" s="295"/>
      <c r="AA470" s="295"/>
      <c r="AB470" s="295"/>
      <c r="AC470" s="295"/>
      <c r="AD470" s="295"/>
      <c r="AE470" s="295"/>
      <c r="AF470" s="295"/>
      <c r="AG470" s="295"/>
      <c r="AH470" s="295"/>
      <c r="AI470" s="295"/>
      <c r="AJ470" s="295"/>
      <c r="AK470" s="295"/>
    </row>
    <row r="471" spans="1:37" x14ac:dyDescent="0.25">
      <c r="A471" s="324"/>
      <c r="B471" s="317"/>
      <c r="C471" s="182" t="s">
        <v>1361</v>
      </c>
      <c r="D471" s="317"/>
      <c r="E471" s="327"/>
      <c r="F471" s="299"/>
      <c r="G471" s="299"/>
      <c r="H471" s="305"/>
      <c r="I471" s="308"/>
      <c r="J471" s="299"/>
      <c r="K471" s="302"/>
      <c r="L471" s="317"/>
      <c r="M471" s="320"/>
      <c r="N471" s="296"/>
      <c r="O471" s="296"/>
      <c r="P471" s="296"/>
      <c r="Q471" s="296"/>
      <c r="R471" s="296"/>
      <c r="S471" s="296"/>
      <c r="T471" s="296"/>
      <c r="U471" s="296"/>
      <c r="V471" s="296"/>
      <c r="W471" s="296"/>
      <c r="X471" s="296"/>
      <c r="Y471" s="296"/>
      <c r="Z471" s="296"/>
      <c r="AA471" s="296"/>
      <c r="AB471" s="296"/>
      <c r="AC471" s="296"/>
      <c r="AD471" s="296"/>
      <c r="AE471" s="296"/>
      <c r="AF471" s="296"/>
      <c r="AG471" s="296"/>
      <c r="AH471" s="296"/>
      <c r="AI471" s="296"/>
      <c r="AJ471" s="296"/>
      <c r="AK471" s="296"/>
    </row>
    <row r="472" spans="1:37" x14ac:dyDescent="0.25">
      <c r="A472" s="322">
        <v>416</v>
      </c>
      <c r="B472" s="315" t="s">
        <v>167</v>
      </c>
      <c r="C472" s="180" t="s">
        <v>1362</v>
      </c>
      <c r="D472" s="315" t="s">
        <v>288</v>
      </c>
      <c r="E472" s="325">
        <v>1</v>
      </c>
      <c r="F472" s="297">
        <v>181996</v>
      </c>
      <c r="G472" s="297">
        <v>64698</v>
      </c>
      <c r="H472" s="303">
        <v>0</v>
      </c>
      <c r="I472" s="306">
        <v>0.644509</v>
      </c>
      <c r="J472" s="297">
        <v>64698</v>
      </c>
      <c r="K472" s="300">
        <v>64698</v>
      </c>
      <c r="L472" s="315" t="s">
        <v>1027</v>
      </c>
      <c r="M472" s="318">
        <v>1</v>
      </c>
      <c r="N472" s="294" t="s">
        <v>1028</v>
      </c>
      <c r="O472" s="294" t="s">
        <v>1028</v>
      </c>
      <c r="P472" s="294" t="s">
        <v>1028</v>
      </c>
      <c r="Q472" s="294" t="s">
        <v>1028</v>
      </c>
      <c r="R472" s="294" t="s">
        <v>1028</v>
      </c>
      <c r="S472" s="294" t="s">
        <v>1028</v>
      </c>
      <c r="T472" s="294" t="s">
        <v>1028</v>
      </c>
      <c r="U472" s="294" t="s">
        <v>1028</v>
      </c>
      <c r="V472" s="294" t="s">
        <v>1028</v>
      </c>
      <c r="W472" s="294" t="s">
        <v>1028</v>
      </c>
      <c r="X472" s="294" t="s">
        <v>1028</v>
      </c>
      <c r="Y472" s="294" t="s">
        <v>1028</v>
      </c>
      <c r="Z472" s="294" t="s">
        <v>1028</v>
      </c>
      <c r="AA472" s="294" t="s">
        <v>1028</v>
      </c>
      <c r="AB472" s="294" t="s">
        <v>1028</v>
      </c>
      <c r="AC472" s="294" t="s">
        <v>1028</v>
      </c>
      <c r="AD472" s="294" t="s">
        <v>1028</v>
      </c>
      <c r="AE472" s="294" t="s">
        <v>1028</v>
      </c>
      <c r="AF472" s="294" t="s">
        <v>1028</v>
      </c>
      <c r="AG472" s="294" t="s">
        <v>1028</v>
      </c>
      <c r="AH472" s="294" t="s">
        <v>1028</v>
      </c>
      <c r="AI472" s="294" t="s">
        <v>1028</v>
      </c>
      <c r="AJ472" s="294" t="s">
        <v>1028</v>
      </c>
      <c r="AK472" s="294" t="s">
        <v>1028</v>
      </c>
    </row>
    <row r="473" spans="1:37" x14ac:dyDescent="0.25">
      <c r="A473" s="323"/>
      <c r="B473" s="316"/>
      <c r="C473" s="181" t="s">
        <v>1363</v>
      </c>
      <c r="D473" s="316"/>
      <c r="E473" s="326"/>
      <c r="F473" s="298"/>
      <c r="G473" s="298"/>
      <c r="H473" s="304"/>
      <c r="I473" s="307"/>
      <c r="J473" s="298"/>
      <c r="K473" s="301"/>
      <c r="L473" s="316"/>
      <c r="M473" s="319"/>
      <c r="N473" s="295"/>
      <c r="O473" s="295"/>
      <c r="P473" s="295"/>
      <c r="Q473" s="295"/>
      <c r="R473" s="295"/>
      <c r="S473" s="295"/>
      <c r="T473" s="295"/>
      <c r="U473" s="295"/>
      <c r="V473" s="295"/>
      <c r="W473" s="295"/>
      <c r="X473" s="295"/>
      <c r="Y473" s="295"/>
      <c r="Z473" s="295"/>
      <c r="AA473" s="295"/>
      <c r="AB473" s="295"/>
      <c r="AC473" s="295"/>
      <c r="AD473" s="295"/>
      <c r="AE473" s="295"/>
      <c r="AF473" s="295"/>
      <c r="AG473" s="295"/>
      <c r="AH473" s="295"/>
      <c r="AI473" s="295"/>
      <c r="AJ473" s="295"/>
      <c r="AK473" s="295"/>
    </row>
    <row r="474" spans="1:37" x14ac:dyDescent="0.25">
      <c r="A474" s="323"/>
      <c r="B474" s="316"/>
      <c r="C474" s="181" t="s">
        <v>1364</v>
      </c>
      <c r="D474" s="316"/>
      <c r="E474" s="326"/>
      <c r="F474" s="298"/>
      <c r="G474" s="298"/>
      <c r="H474" s="304"/>
      <c r="I474" s="307"/>
      <c r="J474" s="298"/>
      <c r="K474" s="301"/>
      <c r="L474" s="316"/>
      <c r="M474" s="319"/>
      <c r="N474" s="295"/>
      <c r="O474" s="295"/>
      <c r="P474" s="295"/>
      <c r="Q474" s="295"/>
      <c r="R474" s="295"/>
      <c r="S474" s="295"/>
      <c r="T474" s="295"/>
      <c r="U474" s="295"/>
      <c r="V474" s="295"/>
      <c r="W474" s="295"/>
      <c r="X474" s="295"/>
      <c r="Y474" s="295"/>
      <c r="Z474" s="295"/>
      <c r="AA474" s="295"/>
      <c r="AB474" s="295"/>
      <c r="AC474" s="295"/>
      <c r="AD474" s="295"/>
      <c r="AE474" s="295"/>
      <c r="AF474" s="295"/>
      <c r="AG474" s="295"/>
      <c r="AH474" s="295"/>
      <c r="AI474" s="295"/>
      <c r="AJ474" s="295"/>
      <c r="AK474" s="295"/>
    </row>
    <row r="475" spans="1:37" x14ac:dyDescent="0.25">
      <c r="A475" s="323"/>
      <c r="B475" s="316"/>
      <c r="C475" s="181" t="s">
        <v>1365</v>
      </c>
      <c r="D475" s="316"/>
      <c r="E475" s="326"/>
      <c r="F475" s="298"/>
      <c r="G475" s="298"/>
      <c r="H475" s="304"/>
      <c r="I475" s="307"/>
      <c r="J475" s="298"/>
      <c r="K475" s="301"/>
      <c r="L475" s="316"/>
      <c r="M475" s="319"/>
      <c r="N475" s="295"/>
      <c r="O475" s="295"/>
      <c r="P475" s="295"/>
      <c r="Q475" s="295"/>
      <c r="R475" s="295"/>
      <c r="S475" s="295"/>
      <c r="T475" s="295"/>
      <c r="U475" s="295"/>
      <c r="V475" s="295"/>
      <c r="W475" s="295"/>
      <c r="X475" s="295"/>
      <c r="Y475" s="295"/>
      <c r="Z475" s="295"/>
      <c r="AA475" s="295"/>
      <c r="AB475" s="295"/>
      <c r="AC475" s="295"/>
      <c r="AD475" s="295"/>
      <c r="AE475" s="295"/>
      <c r="AF475" s="295"/>
      <c r="AG475" s="295"/>
      <c r="AH475" s="295"/>
      <c r="AI475" s="295"/>
      <c r="AJ475" s="295"/>
      <c r="AK475" s="295"/>
    </row>
    <row r="476" spans="1:37" x14ac:dyDescent="0.25">
      <c r="A476" s="323"/>
      <c r="B476" s="316"/>
      <c r="C476" s="181" t="s">
        <v>1366</v>
      </c>
      <c r="D476" s="316"/>
      <c r="E476" s="326"/>
      <c r="F476" s="298"/>
      <c r="G476" s="298"/>
      <c r="H476" s="304"/>
      <c r="I476" s="307"/>
      <c r="J476" s="298"/>
      <c r="K476" s="301"/>
      <c r="L476" s="316"/>
      <c r="M476" s="319"/>
      <c r="N476" s="295"/>
      <c r="O476" s="295"/>
      <c r="P476" s="295"/>
      <c r="Q476" s="295"/>
      <c r="R476" s="295"/>
      <c r="S476" s="295"/>
      <c r="T476" s="295"/>
      <c r="U476" s="295"/>
      <c r="V476" s="295"/>
      <c r="W476" s="295"/>
      <c r="X476" s="295"/>
      <c r="Y476" s="295"/>
      <c r="Z476" s="295"/>
      <c r="AA476" s="295"/>
      <c r="AB476" s="295"/>
      <c r="AC476" s="295"/>
      <c r="AD476" s="295"/>
      <c r="AE476" s="295"/>
      <c r="AF476" s="295"/>
      <c r="AG476" s="295"/>
      <c r="AH476" s="295"/>
      <c r="AI476" s="295"/>
      <c r="AJ476" s="295"/>
      <c r="AK476" s="295"/>
    </row>
    <row r="477" spans="1:37" x14ac:dyDescent="0.25">
      <c r="A477" s="323"/>
      <c r="B477" s="316"/>
      <c r="C477" s="181" t="s">
        <v>1367</v>
      </c>
      <c r="D477" s="316"/>
      <c r="E477" s="326"/>
      <c r="F477" s="298"/>
      <c r="G477" s="298"/>
      <c r="H477" s="304"/>
      <c r="I477" s="307"/>
      <c r="J477" s="298"/>
      <c r="K477" s="301"/>
      <c r="L477" s="316"/>
      <c r="M477" s="319"/>
      <c r="N477" s="295"/>
      <c r="O477" s="295"/>
      <c r="P477" s="295"/>
      <c r="Q477" s="295"/>
      <c r="R477" s="295"/>
      <c r="S477" s="295"/>
      <c r="T477" s="295"/>
      <c r="U477" s="295"/>
      <c r="V477" s="295"/>
      <c r="W477" s="295"/>
      <c r="X477" s="295"/>
      <c r="Y477" s="295"/>
      <c r="Z477" s="295"/>
      <c r="AA477" s="295"/>
      <c r="AB477" s="295"/>
      <c r="AC477" s="295"/>
      <c r="AD477" s="295"/>
      <c r="AE477" s="295"/>
      <c r="AF477" s="295"/>
      <c r="AG477" s="295"/>
      <c r="AH477" s="295"/>
      <c r="AI477" s="295"/>
      <c r="AJ477" s="295"/>
      <c r="AK477" s="295"/>
    </row>
    <row r="478" spans="1:37" x14ac:dyDescent="0.25">
      <c r="A478" s="323"/>
      <c r="B478" s="316"/>
      <c r="C478" s="181" t="s">
        <v>1368</v>
      </c>
      <c r="D478" s="316"/>
      <c r="E478" s="326"/>
      <c r="F478" s="298"/>
      <c r="G478" s="298"/>
      <c r="H478" s="304"/>
      <c r="I478" s="307"/>
      <c r="J478" s="298"/>
      <c r="K478" s="301"/>
      <c r="L478" s="316"/>
      <c r="M478" s="319"/>
      <c r="N478" s="295"/>
      <c r="O478" s="295"/>
      <c r="P478" s="295"/>
      <c r="Q478" s="295"/>
      <c r="R478" s="295"/>
      <c r="S478" s="295"/>
      <c r="T478" s="295"/>
      <c r="U478" s="295"/>
      <c r="V478" s="295"/>
      <c r="W478" s="295"/>
      <c r="X478" s="295"/>
      <c r="Y478" s="295"/>
      <c r="Z478" s="295"/>
      <c r="AA478" s="295"/>
      <c r="AB478" s="295"/>
      <c r="AC478" s="295"/>
      <c r="AD478" s="295"/>
      <c r="AE478" s="295"/>
      <c r="AF478" s="295"/>
      <c r="AG478" s="295"/>
      <c r="AH478" s="295"/>
      <c r="AI478" s="295"/>
      <c r="AJ478" s="295"/>
      <c r="AK478" s="295"/>
    </row>
    <row r="479" spans="1:37" x14ac:dyDescent="0.25">
      <c r="A479" s="324"/>
      <c r="B479" s="317"/>
      <c r="C479" s="182" t="s">
        <v>1369</v>
      </c>
      <c r="D479" s="317"/>
      <c r="E479" s="327"/>
      <c r="F479" s="299"/>
      <c r="G479" s="299"/>
      <c r="H479" s="305"/>
      <c r="I479" s="308"/>
      <c r="J479" s="299"/>
      <c r="K479" s="302"/>
      <c r="L479" s="317"/>
      <c r="M479" s="320"/>
      <c r="N479" s="296"/>
      <c r="O479" s="296"/>
      <c r="P479" s="296"/>
      <c r="Q479" s="296"/>
      <c r="R479" s="296"/>
      <c r="S479" s="296"/>
      <c r="T479" s="296"/>
      <c r="U479" s="296"/>
      <c r="V479" s="296"/>
      <c r="W479" s="296"/>
      <c r="X479" s="296"/>
      <c r="Y479" s="296"/>
      <c r="Z479" s="296"/>
      <c r="AA479" s="296"/>
      <c r="AB479" s="296"/>
      <c r="AC479" s="296"/>
      <c r="AD479" s="296"/>
      <c r="AE479" s="296"/>
      <c r="AF479" s="296"/>
      <c r="AG479" s="296"/>
      <c r="AH479" s="296"/>
      <c r="AI479" s="296"/>
      <c r="AJ479" s="296"/>
      <c r="AK479" s="296"/>
    </row>
    <row r="480" spans="1:37" ht="15.75" x14ac:dyDescent="0.25">
      <c r="A480" s="186" t="s">
        <v>1370</v>
      </c>
      <c r="B480" s="187" t="s">
        <v>1370</v>
      </c>
      <c r="C480" s="187" t="s">
        <v>1370</v>
      </c>
      <c r="D480" s="187" t="s">
        <v>1370</v>
      </c>
      <c r="E480" s="187" t="s">
        <v>1370</v>
      </c>
      <c r="F480" s="187" t="s">
        <v>1370</v>
      </c>
      <c r="G480" s="187"/>
      <c r="H480" s="187"/>
      <c r="I480" s="187"/>
      <c r="J480" s="188" t="s">
        <v>1371</v>
      </c>
      <c r="K480" s="189">
        <v>52681892</v>
      </c>
      <c r="L480" s="149"/>
      <c r="M480" s="150"/>
      <c r="N480" s="150"/>
      <c r="O480" s="150"/>
      <c r="P480" s="150"/>
      <c r="Q480" s="150"/>
      <c r="R480" s="150"/>
      <c r="S480" s="150"/>
      <c r="T480" s="150"/>
      <c r="U480" s="150"/>
      <c r="V480" s="150"/>
      <c r="W480" s="150"/>
      <c r="X480" s="150"/>
      <c r="Y480" s="150"/>
      <c r="Z480" s="150"/>
      <c r="AA480" s="150"/>
      <c r="AB480" s="150"/>
      <c r="AC480" s="150"/>
      <c r="AD480" s="150"/>
      <c r="AE480" s="150"/>
      <c r="AF480" s="150"/>
      <c r="AG480" s="150"/>
      <c r="AH480" s="150"/>
      <c r="AI480" s="150"/>
      <c r="AJ480" s="150"/>
      <c r="AK480" s="150"/>
    </row>
    <row r="481" spans="1:37" x14ac:dyDescent="0.25">
      <c r="A481" s="150"/>
      <c r="B481" s="150"/>
      <c r="C481" s="150"/>
      <c r="D481" s="150"/>
      <c r="E481" s="150"/>
      <c r="F481" s="150"/>
      <c r="G481" s="150"/>
      <c r="H481" s="150"/>
      <c r="I481" s="150"/>
      <c r="J481" s="150"/>
      <c r="K481" s="150"/>
      <c r="L481" s="149"/>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row>
    <row r="482" spans="1:37" x14ac:dyDescent="0.25">
      <c r="A482" s="150"/>
      <c r="B482" s="150"/>
      <c r="C482" s="150"/>
      <c r="D482" s="150"/>
      <c r="E482" s="150"/>
      <c r="F482" s="150"/>
      <c r="G482" s="150"/>
      <c r="H482" s="150"/>
      <c r="I482" s="150"/>
      <c r="J482" s="150"/>
      <c r="K482" s="150"/>
      <c r="L482" s="149"/>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row>
    <row r="483" spans="1:37" x14ac:dyDescent="0.25">
      <c r="A483" s="150"/>
      <c r="B483" s="150"/>
      <c r="C483" s="150"/>
      <c r="D483" s="150"/>
      <c r="E483" s="150"/>
      <c r="F483" s="150"/>
      <c r="G483" s="150"/>
      <c r="H483" s="150"/>
      <c r="I483" s="150"/>
      <c r="J483" s="150"/>
      <c r="K483" s="150"/>
      <c r="L483" s="149"/>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row>
    <row r="484" spans="1:37" x14ac:dyDescent="0.25">
      <c r="A484" s="150"/>
      <c r="B484" s="150"/>
      <c r="C484" s="150"/>
      <c r="D484" s="150"/>
      <c r="E484" s="150"/>
      <c r="F484" s="150"/>
      <c r="G484" s="150"/>
      <c r="H484" s="150"/>
      <c r="I484" s="150"/>
      <c r="J484" s="150"/>
      <c r="K484" s="150"/>
      <c r="L484" s="149"/>
      <c r="M484" s="150"/>
      <c r="N484" s="150"/>
      <c r="O484" s="150"/>
      <c r="P484" s="150"/>
      <c r="Q484" s="150"/>
      <c r="R484" s="150"/>
      <c r="S484" s="150"/>
      <c r="T484" s="150"/>
      <c r="U484" s="150"/>
      <c r="V484" s="150"/>
      <c r="W484" s="150"/>
      <c r="X484" s="150"/>
      <c r="Y484" s="150"/>
      <c r="Z484" s="150"/>
      <c r="AA484" s="150"/>
      <c r="AB484" s="150"/>
      <c r="AC484" s="150"/>
      <c r="AD484" s="150"/>
      <c r="AE484" s="150"/>
      <c r="AF484" s="150"/>
      <c r="AG484" s="150"/>
      <c r="AH484" s="150"/>
      <c r="AI484" s="150"/>
      <c r="AJ484" s="150"/>
      <c r="AK484" s="150"/>
    </row>
    <row r="485" spans="1:37" x14ac:dyDescent="0.25">
      <c r="A485" s="150"/>
      <c r="B485" s="150"/>
      <c r="C485" s="150"/>
      <c r="D485" s="150"/>
      <c r="E485" s="150"/>
      <c r="F485" s="150"/>
      <c r="G485" s="150"/>
      <c r="H485" s="150"/>
      <c r="I485" s="150"/>
      <c r="J485" s="150"/>
      <c r="K485" s="150"/>
      <c r="L485" s="149"/>
      <c r="M485" s="150"/>
      <c r="N485" s="150"/>
      <c r="O485" s="150"/>
      <c r="P485" s="150"/>
      <c r="Q485" s="150"/>
      <c r="R485" s="150"/>
      <c r="S485" s="150"/>
      <c r="T485" s="150"/>
      <c r="U485" s="150"/>
      <c r="V485" s="150"/>
      <c r="W485" s="150"/>
      <c r="X485" s="150"/>
      <c r="Y485" s="150"/>
      <c r="Z485" s="150"/>
      <c r="AA485" s="150"/>
      <c r="AB485" s="150"/>
      <c r="AC485" s="150"/>
      <c r="AD485" s="150"/>
      <c r="AE485" s="150"/>
      <c r="AF485" s="150"/>
      <c r="AG485" s="150"/>
      <c r="AH485" s="150"/>
      <c r="AI485" s="150"/>
      <c r="AJ485" s="150"/>
      <c r="AK485" s="150"/>
    </row>
  </sheetData>
  <autoFilter ref="A13:AK13" xr:uid="{00000000-0009-0000-0000-000007000000}"/>
  <mergeCells count="4432">
    <mergeCell ref="X472:X479"/>
    <mergeCell ref="P472:P479"/>
    <mergeCell ref="Q472:Q479"/>
    <mergeCell ref="R472:R479"/>
    <mergeCell ref="G472:G479"/>
    <mergeCell ref="H472:H479"/>
    <mergeCell ref="I472:I479"/>
    <mergeCell ref="J472:J479"/>
    <mergeCell ref="K472:K479"/>
    <mergeCell ref="L472:L479"/>
    <mergeCell ref="AG464:AG471"/>
    <mergeCell ref="AH464:AH471"/>
    <mergeCell ref="AI464:AI471"/>
    <mergeCell ref="AJ464:AJ471"/>
    <mergeCell ref="AK464:AK471"/>
    <mergeCell ref="AK472:AK479"/>
    <mergeCell ref="AE472:AE479"/>
    <mergeCell ref="AF472:AF479"/>
    <mergeCell ref="AG472:AG479"/>
    <mergeCell ref="AH472:AH479"/>
    <mergeCell ref="AI472:AI479"/>
    <mergeCell ref="AJ472:AJ479"/>
    <mergeCell ref="Y472:Y479"/>
    <mergeCell ref="Z472:Z479"/>
    <mergeCell ref="AA472:AA479"/>
    <mergeCell ref="AB472:AB479"/>
    <mergeCell ref="AC472:AC479"/>
    <mergeCell ref="AD472:AD479"/>
    <mergeCell ref="S472:S479"/>
    <mergeCell ref="T472:T479"/>
    <mergeCell ref="U472:U479"/>
    <mergeCell ref="V472:V479"/>
    <mergeCell ref="W472:W479"/>
    <mergeCell ref="A472:A479"/>
    <mergeCell ref="B472:B479"/>
    <mergeCell ref="D472:D479"/>
    <mergeCell ref="E472:E479"/>
    <mergeCell ref="F472:F479"/>
    <mergeCell ref="AA464:AA471"/>
    <mergeCell ref="AB464:AB471"/>
    <mergeCell ref="AC464:AC471"/>
    <mergeCell ref="AD464:AD471"/>
    <mergeCell ref="AE464:AE471"/>
    <mergeCell ref="AF464:AF471"/>
    <mergeCell ref="U464:U471"/>
    <mergeCell ref="V464:V471"/>
    <mergeCell ref="W464:W471"/>
    <mergeCell ref="X464:X471"/>
    <mergeCell ref="Y464:Y471"/>
    <mergeCell ref="Z464:Z471"/>
    <mergeCell ref="O464:O471"/>
    <mergeCell ref="P464:P471"/>
    <mergeCell ref="Q464:Q471"/>
    <mergeCell ref="R464:R471"/>
    <mergeCell ref="S464:S471"/>
    <mergeCell ref="T464:T471"/>
    <mergeCell ref="I464:I471"/>
    <mergeCell ref="J464:J471"/>
    <mergeCell ref="K464:K471"/>
    <mergeCell ref="L464:L471"/>
    <mergeCell ref="M464:M471"/>
    <mergeCell ref="N464:N471"/>
    <mergeCell ref="M472:M479"/>
    <mergeCell ref="N472:N479"/>
    <mergeCell ref="O472:O479"/>
    <mergeCell ref="AI459:AI463"/>
    <mergeCell ref="AJ459:AJ463"/>
    <mergeCell ref="AK459:AK463"/>
    <mergeCell ref="A464:A471"/>
    <mergeCell ref="B464:B471"/>
    <mergeCell ref="D464:D471"/>
    <mergeCell ref="E464:E471"/>
    <mergeCell ref="F464:F471"/>
    <mergeCell ref="G464:G471"/>
    <mergeCell ref="H464:H471"/>
    <mergeCell ref="AC459:AC463"/>
    <mergeCell ref="AD459:AD463"/>
    <mergeCell ref="AE459:AE463"/>
    <mergeCell ref="AF459:AF463"/>
    <mergeCell ref="AG459:AG463"/>
    <mergeCell ref="AH459:AH463"/>
    <mergeCell ref="W459:W463"/>
    <mergeCell ref="X459:X463"/>
    <mergeCell ref="Y459:Y463"/>
    <mergeCell ref="Z459:Z463"/>
    <mergeCell ref="AA459:AA463"/>
    <mergeCell ref="AB459:AB463"/>
    <mergeCell ref="Q459:Q463"/>
    <mergeCell ref="R459:R463"/>
    <mergeCell ref="S459:S463"/>
    <mergeCell ref="T459:T463"/>
    <mergeCell ref="U459:U463"/>
    <mergeCell ref="V459:V463"/>
    <mergeCell ref="K459:K463"/>
    <mergeCell ref="L459:L463"/>
    <mergeCell ref="M459:M463"/>
    <mergeCell ref="N459:N463"/>
    <mergeCell ref="O459:O463"/>
    <mergeCell ref="P459:P463"/>
    <mergeCell ref="AK456:AK458"/>
    <mergeCell ref="A459:A463"/>
    <mergeCell ref="B459:B463"/>
    <mergeCell ref="D459:D463"/>
    <mergeCell ref="E459:E463"/>
    <mergeCell ref="F459:F463"/>
    <mergeCell ref="G459:G463"/>
    <mergeCell ref="H459:H463"/>
    <mergeCell ref="I459:I463"/>
    <mergeCell ref="J459:J463"/>
    <mergeCell ref="AE456:AE458"/>
    <mergeCell ref="AF456:AF458"/>
    <mergeCell ref="AG456:AG458"/>
    <mergeCell ref="AH456:AH458"/>
    <mergeCell ref="AI456:AI458"/>
    <mergeCell ref="AJ456:AJ458"/>
    <mergeCell ref="Y456:Y458"/>
    <mergeCell ref="Z456:Z458"/>
    <mergeCell ref="AA456:AA458"/>
    <mergeCell ref="AB456:AB458"/>
    <mergeCell ref="AC456:AC458"/>
    <mergeCell ref="AD456:AD458"/>
    <mergeCell ref="S456:S458"/>
    <mergeCell ref="T456:T458"/>
    <mergeCell ref="U456:U458"/>
    <mergeCell ref="V456:V458"/>
    <mergeCell ref="W456:W458"/>
    <mergeCell ref="X456:X458"/>
    <mergeCell ref="M456:M458"/>
    <mergeCell ref="N456:N458"/>
    <mergeCell ref="O456:O458"/>
    <mergeCell ref="P456:P458"/>
    <mergeCell ref="Q456:Q458"/>
    <mergeCell ref="R456:R458"/>
    <mergeCell ref="G456:G458"/>
    <mergeCell ref="H456:H458"/>
    <mergeCell ref="I456:I458"/>
    <mergeCell ref="J456:J458"/>
    <mergeCell ref="K456:K458"/>
    <mergeCell ref="L456:L458"/>
    <mergeCell ref="AG449:AG455"/>
    <mergeCell ref="AH449:AH455"/>
    <mergeCell ref="AI449:AI455"/>
    <mergeCell ref="AJ449:AJ455"/>
    <mergeCell ref="AK449:AK455"/>
    <mergeCell ref="A456:A458"/>
    <mergeCell ref="B456:B458"/>
    <mergeCell ref="D456:D458"/>
    <mergeCell ref="E456:E458"/>
    <mergeCell ref="F456:F458"/>
    <mergeCell ref="AA449:AA455"/>
    <mergeCell ref="AB449:AB455"/>
    <mergeCell ref="AC449:AC455"/>
    <mergeCell ref="AD449:AD455"/>
    <mergeCell ref="AE449:AE455"/>
    <mergeCell ref="AF449:AF455"/>
    <mergeCell ref="U449:U455"/>
    <mergeCell ref="V449:V455"/>
    <mergeCell ref="W449:W455"/>
    <mergeCell ref="X449:X455"/>
    <mergeCell ref="Y449:Y455"/>
    <mergeCell ref="Z449:Z455"/>
    <mergeCell ref="O449:O455"/>
    <mergeCell ref="P449:P455"/>
    <mergeCell ref="Q449:Q455"/>
    <mergeCell ref="R449:R455"/>
    <mergeCell ref="S449:S455"/>
    <mergeCell ref="T449:T455"/>
    <mergeCell ref="I449:I455"/>
    <mergeCell ref="J449:J455"/>
    <mergeCell ref="K449:K455"/>
    <mergeCell ref="L449:L455"/>
    <mergeCell ref="M449:M455"/>
    <mergeCell ref="N449:N455"/>
    <mergeCell ref="AI442:AI448"/>
    <mergeCell ref="AJ442:AJ448"/>
    <mergeCell ref="AK442:AK448"/>
    <mergeCell ref="A449:A455"/>
    <mergeCell ref="B449:B455"/>
    <mergeCell ref="D449:D455"/>
    <mergeCell ref="E449:E455"/>
    <mergeCell ref="F449:F455"/>
    <mergeCell ref="G449:G455"/>
    <mergeCell ref="H449:H455"/>
    <mergeCell ref="AC442:AC448"/>
    <mergeCell ref="AD442:AD448"/>
    <mergeCell ref="AE442:AE448"/>
    <mergeCell ref="AF442:AF448"/>
    <mergeCell ref="AG442:AG448"/>
    <mergeCell ref="AH442:AH448"/>
    <mergeCell ref="W442:W448"/>
    <mergeCell ref="X442:X448"/>
    <mergeCell ref="Y442:Y448"/>
    <mergeCell ref="Z442:Z448"/>
    <mergeCell ref="AA442:AA448"/>
    <mergeCell ref="AB442:AB448"/>
    <mergeCell ref="Q442:Q448"/>
    <mergeCell ref="R442:R448"/>
    <mergeCell ref="S442:S448"/>
    <mergeCell ref="T442:T448"/>
    <mergeCell ref="U442:U448"/>
    <mergeCell ref="V442:V448"/>
    <mergeCell ref="K442:K448"/>
    <mergeCell ref="L442:L448"/>
    <mergeCell ref="M442:M448"/>
    <mergeCell ref="N442:N448"/>
    <mergeCell ref="O442:O448"/>
    <mergeCell ref="P442:P448"/>
    <mergeCell ref="AK437:AK441"/>
    <mergeCell ref="A442:A448"/>
    <mergeCell ref="B442:B448"/>
    <mergeCell ref="D442:D448"/>
    <mergeCell ref="E442:E448"/>
    <mergeCell ref="F442:F448"/>
    <mergeCell ref="G442:G448"/>
    <mergeCell ref="H442:H448"/>
    <mergeCell ref="I442:I448"/>
    <mergeCell ref="J442:J448"/>
    <mergeCell ref="AE437:AE441"/>
    <mergeCell ref="AF437:AF441"/>
    <mergeCell ref="AG437:AG441"/>
    <mergeCell ref="AH437:AH441"/>
    <mergeCell ref="AI437:AI441"/>
    <mergeCell ref="AJ437:AJ441"/>
    <mergeCell ref="Y437:Y441"/>
    <mergeCell ref="Z437:Z441"/>
    <mergeCell ref="AA437:AA441"/>
    <mergeCell ref="AB437:AB441"/>
    <mergeCell ref="AC437:AC441"/>
    <mergeCell ref="AD437:AD441"/>
    <mergeCell ref="S437:S441"/>
    <mergeCell ref="T437:T441"/>
    <mergeCell ref="U437:U441"/>
    <mergeCell ref="V437:V441"/>
    <mergeCell ref="W437:W441"/>
    <mergeCell ref="X437:X441"/>
    <mergeCell ref="M437:M441"/>
    <mergeCell ref="N437:N441"/>
    <mergeCell ref="O437:O441"/>
    <mergeCell ref="P437:P441"/>
    <mergeCell ref="Q437:Q441"/>
    <mergeCell ref="R437:R441"/>
    <mergeCell ref="G437:G441"/>
    <mergeCell ref="H437:H441"/>
    <mergeCell ref="I437:I441"/>
    <mergeCell ref="J437:J441"/>
    <mergeCell ref="K437:K441"/>
    <mergeCell ref="L437:L441"/>
    <mergeCell ref="AG432:AG436"/>
    <mergeCell ref="AH432:AH436"/>
    <mergeCell ref="AI432:AI436"/>
    <mergeCell ref="AJ432:AJ436"/>
    <mergeCell ref="AK432:AK436"/>
    <mergeCell ref="A437:A441"/>
    <mergeCell ref="B437:B441"/>
    <mergeCell ref="D437:D441"/>
    <mergeCell ref="E437:E441"/>
    <mergeCell ref="F437:F441"/>
    <mergeCell ref="AA432:AA436"/>
    <mergeCell ref="AB432:AB436"/>
    <mergeCell ref="AC432:AC436"/>
    <mergeCell ref="AD432:AD436"/>
    <mergeCell ref="AE432:AE436"/>
    <mergeCell ref="AF432:AF436"/>
    <mergeCell ref="U432:U436"/>
    <mergeCell ref="V432:V436"/>
    <mergeCell ref="W432:W436"/>
    <mergeCell ref="X432:X436"/>
    <mergeCell ref="Y432:Y436"/>
    <mergeCell ref="Z432:Z436"/>
    <mergeCell ref="O432:O436"/>
    <mergeCell ref="P432:P436"/>
    <mergeCell ref="Q432:Q436"/>
    <mergeCell ref="R432:R436"/>
    <mergeCell ref="S432:S436"/>
    <mergeCell ref="T432:T436"/>
    <mergeCell ref="I432:I436"/>
    <mergeCell ref="J432:J436"/>
    <mergeCell ref="K432:K436"/>
    <mergeCell ref="L432:L436"/>
    <mergeCell ref="M432:M436"/>
    <mergeCell ref="N432:N436"/>
    <mergeCell ref="AI428:AI431"/>
    <mergeCell ref="AJ428:AJ431"/>
    <mergeCell ref="AK428:AK431"/>
    <mergeCell ref="A432:A436"/>
    <mergeCell ref="B432:B436"/>
    <mergeCell ref="D432:D436"/>
    <mergeCell ref="E432:E436"/>
    <mergeCell ref="F432:F436"/>
    <mergeCell ref="G432:G436"/>
    <mergeCell ref="H432:H436"/>
    <mergeCell ref="AC428:AC431"/>
    <mergeCell ref="AD428:AD431"/>
    <mergeCell ref="AE428:AE431"/>
    <mergeCell ref="AF428:AF431"/>
    <mergeCell ref="AG428:AG431"/>
    <mergeCell ref="AH428:AH431"/>
    <mergeCell ref="W428:W431"/>
    <mergeCell ref="X428:X431"/>
    <mergeCell ref="Y428:Y431"/>
    <mergeCell ref="Z428:Z431"/>
    <mergeCell ref="AA428:AA431"/>
    <mergeCell ref="AB428:AB431"/>
    <mergeCell ref="Q428:Q431"/>
    <mergeCell ref="R428:R431"/>
    <mergeCell ref="S428:S431"/>
    <mergeCell ref="T428:T431"/>
    <mergeCell ref="U428:U431"/>
    <mergeCell ref="V428:V431"/>
    <mergeCell ref="K428:K431"/>
    <mergeCell ref="L428:L431"/>
    <mergeCell ref="A428:A431"/>
    <mergeCell ref="B428:B431"/>
    <mergeCell ref="D428:D431"/>
    <mergeCell ref="E428:E431"/>
    <mergeCell ref="F428:F431"/>
    <mergeCell ref="G428:G431"/>
    <mergeCell ref="H428:H431"/>
    <mergeCell ref="I428:I431"/>
    <mergeCell ref="J428:J431"/>
    <mergeCell ref="AE424:AE427"/>
    <mergeCell ref="AF424:AF427"/>
    <mergeCell ref="G424:G427"/>
    <mergeCell ref="H424:H427"/>
    <mergeCell ref="I424:I427"/>
    <mergeCell ref="J424:J427"/>
    <mergeCell ref="K424:K427"/>
    <mergeCell ref="L424:L427"/>
    <mergeCell ref="AG424:AG427"/>
    <mergeCell ref="AH424:AH427"/>
    <mergeCell ref="AI424:AI427"/>
    <mergeCell ref="AJ424:AJ427"/>
    <mergeCell ref="Y424:Y427"/>
    <mergeCell ref="Z424:Z427"/>
    <mergeCell ref="AA424:AA427"/>
    <mergeCell ref="AB424:AB427"/>
    <mergeCell ref="AC424:AC427"/>
    <mergeCell ref="AD424:AD427"/>
    <mergeCell ref="S424:S427"/>
    <mergeCell ref="T424:T427"/>
    <mergeCell ref="U424:U427"/>
    <mergeCell ref="V424:V427"/>
    <mergeCell ref="W424:W427"/>
    <mergeCell ref="X424:X427"/>
    <mergeCell ref="P424:P427"/>
    <mergeCell ref="Q424:Q427"/>
    <mergeCell ref="R424:R427"/>
    <mergeCell ref="AG417:AG423"/>
    <mergeCell ref="AH417:AH423"/>
    <mergeCell ref="AI417:AI423"/>
    <mergeCell ref="AJ417:AJ423"/>
    <mergeCell ref="AK417:AK423"/>
    <mergeCell ref="M428:M431"/>
    <mergeCell ref="N428:N431"/>
    <mergeCell ref="O428:O431"/>
    <mergeCell ref="P428:P431"/>
    <mergeCell ref="AK424:AK427"/>
    <mergeCell ref="A424:A427"/>
    <mergeCell ref="B424:B427"/>
    <mergeCell ref="D424:D427"/>
    <mergeCell ref="E424:E427"/>
    <mergeCell ref="F424:F427"/>
    <mergeCell ref="AA417:AA423"/>
    <mergeCell ref="AB417:AB423"/>
    <mergeCell ref="AC417:AC423"/>
    <mergeCell ref="AD417:AD423"/>
    <mergeCell ref="AE417:AE423"/>
    <mergeCell ref="AF417:AF423"/>
    <mergeCell ref="U417:U423"/>
    <mergeCell ref="V417:V423"/>
    <mergeCell ref="W417:W423"/>
    <mergeCell ref="X417:X423"/>
    <mergeCell ref="Y417:Y423"/>
    <mergeCell ref="Z417:Z423"/>
    <mergeCell ref="O417:O423"/>
    <mergeCell ref="P417:P423"/>
    <mergeCell ref="Q417:Q423"/>
    <mergeCell ref="R417:R423"/>
    <mergeCell ref="S417:S423"/>
    <mergeCell ref="T417:T423"/>
    <mergeCell ref="I417:I423"/>
    <mergeCell ref="J417:J423"/>
    <mergeCell ref="K417:K423"/>
    <mergeCell ref="L417:L423"/>
    <mergeCell ref="M417:M423"/>
    <mergeCell ref="N417:N423"/>
    <mergeCell ref="M424:M427"/>
    <mergeCell ref="N424:N427"/>
    <mergeCell ref="O424:O427"/>
    <mergeCell ref="AI410:AI415"/>
    <mergeCell ref="AJ410:AJ415"/>
    <mergeCell ref="AK410:AK415"/>
    <mergeCell ref="A417:A423"/>
    <mergeCell ref="B417:B423"/>
    <mergeCell ref="D417:D423"/>
    <mergeCell ref="E417:E423"/>
    <mergeCell ref="F417:F423"/>
    <mergeCell ref="G417:G423"/>
    <mergeCell ref="H417:H423"/>
    <mergeCell ref="AC410:AC415"/>
    <mergeCell ref="AD410:AD415"/>
    <mergeCell ref="AE410:AE415"/>
    <mergeCell ref="AF410:AF415"/>
    <mergeCell ref="AG410:AG415"/>
    <mergeCell ref="AH410:AH415"/>
    <mergeCell ref="W410:W415"/>
    <mergeCell ref="X410:X415"/>
    <mergeCell ref="Y410:Y415"/>
    <mergeCell ref="Z410:Z415"/>
    <mergeCell ref="AA410:AA415"/>
    <mergeCell ref="AB410:AB415"/>
    <mergeCell ref="Q410:Q415"/>
    <mergeCell ref="R410:R415"/>
    <mergeCell ref="S410:S415"/>
    <mergeCell ref="T410:T415"/>
    <mergeCell ref="U410:U415"/>
    <mergeCell ref="V410:V415"/>
    <mergeCell ref="K410:K415"/>
    <mergeCell ref="L410:L415"/>
    <mergeCell ref="M410:M415"/>
    <mergeCell ref="N410:N415"/>
    <mergeCell ref="O410:O415"/>
    <mergeCell ref="P410:P415"/>
    <mergeCell ref="AK406:AK409"/>
    <mergeCell ref="A410:A415"/>
    <mergeCell ref="B410:B415"/>
    <mergeCell ref="D410:D415"/>
    <mergeCell ref="E410:E415"/>
    <mergeCell ref="F410:F415"/>
    <mergeCell ref="G410:G415"/>
    <mergeCell ref="H410:H415"/>
    <mergeCell ref="I410:I415"/>
    <mergeCell ref="J410:J415"/>
    <mergeCell ref="AE406:AE409"/>
    <mergeCell ref="AF406:AF409"/>
    <mergeCell ref="AG406:AG409"/>
    <mergeCell ref="AH406:AH409"/>
    <mergeCell ref="AI406:AI409"/>
    <mergeCell ref="AJ406:AJ409"/>
    <mergeCell ref="Y406:Y409"/>
    <mergeCell ref="Z406:Z409"/>
    <mergeCell ref="AA406:AA409"/>
    <mergeCell ref="AB406:AB409"/>
    <mergeCell ref="AC406:AC409"/>
    <mergeCell ref="AD406:AD409"/>
    <mergeCell ref="S406:S409"/>
    <mergeCell ref="T406:T409"/>
    <mergeCell ref="U406:U409"/>
    <mergeCell ref="V406:V409"/>
    <mergeCell ref="W406:W409"/>
    <mergeCell ref="X406:X409"/>
    <mergeCell ref="M406:M409"/>
    <mergeCell ref="N406:N409"/>
    <mergeCell ref="O406:O409"/>
    <mergeCell ref="P406:P409"/>
    <mergeCell ref="Q406:Q409"/>
    <mergeCell ref="R406:R409"/>
    <mergeCell ref="G406:G409"/>
    <mergeCell ref="H406:H409"/>
    <mergeCell ref="I406:I409"/>
    <mergeCell ref="J406:J409"/>
    <mergeCell ref="K406:K409"/>
    <mergeCell ref="L406:L409"/>
    <mergeCell ref="AG402:AG405"/>
    <mergeCell ref="AH402:AH405"/>
    <mergeCell ref="AI402:AI405"/>
    <mergeCell ref="AJ402:AJ405"/>
    <mergeCell ref="AK402:AK405"/>
    <mergeCell ref="A406:A409"/>
    <mergeCell ref="B406:B409"/>
    <mergeCell ref="D406:D409"/>
    <mergeCell ref="E406:E409"/>
    <mergeCell ref="F406:F409"/>
    <mergeCell ref="AA402:AA405"/>
    <mergeCell ref="AB402:AB405"/>
    <mergeCell ref="AC402:AC405"/>
    <mergeCell ref="AD402:AD405"/>
    <mergeCell ref="AE402:AE405"/>
    <mergeCell ref="AF402:AF405"/>
    <mergeCell ref="U402:U405"/>
    <mergeCell ref="V402:V405"/>
    <mergeCell ref="W402:W405"/>
    <mergeCell ref="X402:X405"/>
    <mergeCell ref="Y402:Y405"/>
    <mergeCell ref="Z402:Z405"/>
    <mergeCell ref="O402:O405"/>
    <mergeCell ref="P402:P405"/>
    <mergeCell ref="Q402:Q405"/>
    <mergeCell ref="R402:R405"/>
    <mergeCell ref="S402:S405"/>
    <mergeCell ref="T402:T405"/>
    <mergeCell ref="I402:I405"/>
    <mergeCell ref="J402:J405"/>
    <mergeCell ref="K402:K405"/>
    <mergeCell ref="L402:L405"/>
    <mergeCell ref="M402:M405"/>
    <mergeCell ref="N402:N405"/>
    <mergeCell ref="AI400:AI401"/>
    <mergeCell ref="AJ400:AJ401"/>
    <mergeCell ref="AK400:AK401"/>
    <mergeCell ref="A402:A405"/>
    <mergeCell ref="B402:B405"/>
    <mergeCell ref="D402:D405"/>
    <mergeCell ref="E402:E405"/>
    <mergeCell ref="F402:F405"/>
    <mergeCell ref="G402:G405"/>
    <mergeCell ref="H402:H405"/>
    <mergeCell ref="AC400:AC401"/>
    <mergeCell ref="AD400:AD401"/>
    <mergeCell ref="AE400:AE401"/>
    <mergeCell ref="AF400:AF401"/>
    <mergeCell ref="AG400:AG401"/>
    <mergeCell ref="AH400:AH401"/>
    <mergeCell ref="W400:W401"/>
    <mergeCell ref="X400:X401"/>
    <mergeCell ref="Y400:Y401"/>
    <mergeCell ref="Z400:Z401"/>
    <mergeCell ref="AA400:AA401"/>
    <mergeCell ref="AB400:AB401"/>
    <mergeCell ref="Q400:Q401"/>
    <mergeCell ref="R400:R401"/>
    <mergeCell ref="S400:S401"/>
    <mergeCell ref="T400:T401"/>
    <mergeCell ref="U400:U401"/>
    <mergeCell ref="V400:V401"/>
    <mergeCell ref="K400:K401"/>
    <mergeCell ref="L400:L401"/>
    <mergeCell ref="Y397:Y399"/>
    <mergeCell ref="Z397:Z399"/>
    <mergeCell ref="AA397:AA399"/>
    <mergeCell ref="AB397:AB399"/>
    <mergeCell ref="AC397:AC399"/>
    <mergeCell ref="AD397:AD399"/>
    <mergeCell ref="S397:S399"/>
    <mergeCell ref="T397:T399"/>
    <mergeCell ref="U397:U399"/>
    <mergeCell ref="V397:V399"/>
    <mergeCell ref="W397:W399"/>
    <mergeCell ref="X397:X399"/>
    <mergeCell ref="P397:P399"/>
    <mergeCell ref="Q397:Q399"/>
    <mergeCell ref="R397:R399"/>
    <mergeCell ref="G397:G399"/>
    <mergeCell ref="H397:H399"/>
    <mergeCell ref="M400:M401"/>
    <mergeCell ref="N400:N401"/>
    <mergeCell ref="O400:O401"/>
    <mergeCell ref="P400:P401"/>
    <mergeCell ref="AK397:AK399"/>
    <mergeCell ref="A397:A399"/>
    <mergeCell ref="B397:B399"/>
    <mergeCell ref="D397:D399"/>
    <mergeCell ref="E397:E399"/>
    <mergeCell ref="F397:F399"/>
    <mergeCell ref="AA394:AA396"/>
    <mergeCell ref="AB394:AB396"/>
    <mergeCell ref="AC394:AC396"/>
    <mergeCell ref="AD394:AD396"/>
    <mergeCell ref="AE394:AE396"/>
    <mergeCell ref="AF394:AF396"/>
    <mergeCell ref="U394:U396"/>
    <mergeCell ref="V394:V396"/>
    <mergeCell ref="W394:W396"/>
    <mergeCell ref="X394:X396"/>
    <mergeCell ref="Y394:Y396"/>
    <mergeCell ref="Z394:Z396"/>
    <mergeCell ref="O394:O396"/>
    <mergeCell ref="A400:A401"/>
    <mergeCell ref="B400:B401"/>
    <mergeCell ref="D400:D401"/>
    <mergeCell ref="E400:E401"/>
    <mergeCell ref="F400:F401"/>
    <mergeCell ref="G400:G401"/>
    <mergeCell ref="H400:H401"/>
    <mergeCell ref="I400:I401"/>
    <mergeCell ref="J400:J401"/>
    <mergeCell ref="P394:P396"/>
    <mergeCell ref="Q394:Q396"/>
    <mergeCell ref="R394:R396"/>
    <mergeCell ref="S394:S396"/>
    <mergeCell ref="T394:T396"/>
    <mergeCell ref="I394:I396"/>
    <mergeCell ref="J394:J396"/>
    <mergeCell ref="K394:K396"/>
    <mergeCell ref="L394:L396"/>
    <mergeCell ref="M394:M396"/>
    <mergeCell ref="N394:N396"/>
    <mergeCell ref="M397:M399"/>
    <mergeCell ref="N397:N399"/>
    <mergeCell ref="O397:O399"/>
    <mergeCell ref="AI392:AI393"/>
    <mergeCell ref="AJ392:AJ393"/>
    <mergeCell ref="AK392:AK393"/>
    <mergeCell ref="I397:I399"/>
    <mergeCell ref="J397:J399"/>
    <mergeCell ref="K397:K399"/>
    <mergeCell ref="L397:L399"/>
    <mergeCell ref="AG394:AG396"/>
    <mergeCell ref="AH394:AH396"/>
    <mergeCell ref="AI394:AI396"/>
    <mergeCell ref="AJ394:AJ396"/>
    <mergeCell ref="AK394:AK396"/>
    <mergeCell ref="AE397:AE399"/>
    <mergeCell ref="AF397:AF399"/>
    <mergeCell ref="AG397:AG399"/>
    <mergeCell ref="AH397:AH399"/>
    <mergeCell ref="AI397:AI399"/>
    <mergeCell ref="AJ397:AJ399"/>
    <mergeCell ref="A394:A396"/>
    <mergeCell ref="B394:B396"/>
    <mergeCell ref="D394:D396"/>
    <mergeCell ref="E394:E396"/>
    <mergeCell ref="F394:F396"/>
    <mergeCell ref="G394:G396"/>
    <mergeCell ref="H394:H396"/>
    <mergeCell ref="AC392:AC393"/>
    <mergeCell ref="AD392:AD393"/>
    <mergeCell ref="AE392:AE393"/>
    <mergeCell ref="AF392:AF393"/>
    <mergeCell ref="AG392:AG393"/>
    <mergeCell ref="AH392:AH393"/>
    <mergeCell ref="W392:W393"/>
    <mergeCell ref="X392:X393"/>
    <mergeCell ref="Y392:Y393"/>
    <mergeCell ref="Z392:Z393"/>
    <mergeCell ref="AA392:AA393"/>
    <mergeCell ref="AB392:AB393"/>
    <mergeCell ref="Q392:Q393"/>
    <mergeCell ref="R392:R393"/>
    <mergeCell ref="S392:S393"/>
    <mergeCell ref="T392:T393"/>
    <mergeCell ref="U392:U393"/>
    <mergeCell ref="V392:V393"/>
    <mergeCell ref="K392:K393"/>
    <mergeCell ref="L392:L393"/>
    <mergeCell ref="A392:A393"/>
    <mergeCell ref="B392:B393"/>
    <mergeCell ref="D392:D393"/>
    <mergeCell ref="E392:E393"/>
    <mergeCell ref="F392:F393"/>
    <mergeCell ref="G392:G393"/>
    <mergeCell ref="H392:H393"/>
    <mergeCell ref="I392:I393"/>
    <mergeCell ref="J392:J393"/>
    <mergeCell ref="AE390:AE391"/>
    <mergeCell ref="AF390:AF391"/>
    <mergeCell ref="AG390:AG391"/>
    <mergeCell ref="AH390:AH391"/>
    <mergeCell ref="AI390:AI391"/>
    <mergeCell ref="AJ390:AJ391"/>
    <mergeCell ref="Y390:Y391"/>
    <mergeCell ref="Z390:Z391"/>
    <mergeCell ref="AA390:AA391"/>
    <mergeCell ref="AB390:AB391"/>
    <mergeCell ref="AC390:AC391"/>
    <mergeCell ref="AD390:AD391"/>
    <mergeCell ref="S390:S391"/>
    <mergeCell ref="T390:T391"/>
    <mergeCell ref="U390:U391"/>
    <mergeCell ref="V390:V391"/>
    <mergeCell ref="W390:W391"/>
    <mergeCell ref="X390:X391"/>
    <mergeCell ref="P390:P391"/>
    <mergeCell ref="Q390:Q391"/>
    <mergeCell ref="R390:R391"/>
    <mergeCell ref="G390:G391"/>
    <mergeCell ref="H390:H391"/>
    <mergeCell ref="I390:I391"/>
    <mergeCell ref="J390:J391"/>
    <mergeCell ref="K390:K391"/>
    <mergeCell ref="L390:L391"/>
    <mergeCell ref="AG387:AG389"/>
    <mergeCell ref="AH387:AH389"/>
    <mergeCell ref="AI387:AI389"/>
    <mergeCell ref="AJ387:AJ389"/>
    <mergeCell ref="AK387:AK389"/>
    <mergeCell ref="M392:M393"/>
    <mergeCell ref="N392:N393"/>
    <mergeCell ref="O392:O393"/>
    <mergeCell ref="P392:P393"/>
    <mergeCell ref="AK390:AK391"/>
    <mergeCell ref="A390:A391"/>
    <mergeCell ref="B390:B391"/>
    <mergeCell ref="D390:D391"/>
    <mergeCell ref="E390:E391"/>
    <mergeCell ref="F390:F391"/>
    <mergeCell ref="AA387:AA389"/>
    <mergeCell ref="AB387:AB389"/>
    <mergeCell ref="AC387:AC389"/>
    <mergeCell ref="AD387:AD389"/>
    <mergeCell ref="AE387:AE389"/>
    <mergeCell ref="AF387:AF389"/>
    <mergeCell ref="U387:U389"/>
    <mergeCell ref="V387:V389"/>
    <mergeCell ref="W387:W389"/>
    <mergeCell ref="X387:X389"/>
    <mergeCell ref="Y387:Y389"/>
    <mergeCell ref="Z387:Z389"/>
    <mergeCell ref="O387:O389"/>
    <mergeCell ref="P387:P389"/>
    <mergeCell ref="Q387:Q389"/>
    <mergeCell ref="R387:R389"/>
    <mergeCell ref="S387:S389"/>
    <mergeCell ref="T387:T389"/>
    <mergeCell ref="I387:I389"/>
    <mergeCell ref="J387:J389"/>
    <mergeCell ref="K387:K389"/>
    <mergeCell ref="L387:L389"/>
    <mergeCell ref="M387:M389"/>
    <mergeCell ref="N387:N389"/>
    <mergeCell ref="M390:M391"/>
    <mergeCell ref="N390:N391"/>
    <mergeCell ref="O390:O391"/>
    <mergeCell ref="AI384:AI386"/>
    <mergeCell ref="AJ384:AJ386"/>
    <mergeCell ref="AK384:AK386"/>
    <mergeCell ref="A387:A389"/>
    <mergeCell ref="B387:B389"/>
    <mergeCell ref="D387:D389"/>
    <mergeCell ref="E387:E389"/>
    <mergeCell ref="F387:F389"/>
    <mergeCell ref="G387:G389"/>
    <mergeCell ref="H387:H389"/>
    <mergeCell ref="AC384:AC386"/>
    <mergeCell ref="AD384:AD386"/>
    <mergeCell ref="AE384:AE386"/>
    <mergeCell ref="AF384:AF386"/>
    <mergeCell ref="AG384:AG386"/>
    <mergeCell ref="AH384:AH386"/>
    <mergeCell ref="W384:W386"/>
    <mergeCell ref="X384:X386"/>
    <mergeCell ref="Y384:Y386"/>
    <mergeCell ref="Z384:Z386"/>
    <mergeCell ref="AA384:AA386"/>
    <mergeCell ref="AB384:AB386"/>
    <mergeCell ref="Q384:Q386"/>
    <mergeCell ref="R384:R386"/>
    <mergeCell ref="S384:S386"/>
    <mergeCell ref="T384:T386"/>
    <mergeCell ref="U384:U386"/>
    <mergeCell ref="V384:V386"/>
    <mergeCell ref="K384:K386"/>
    <mergeCell ref="L384:L386"/>
    <mergeCell ref="M384:M386"/>
    <mergeCell ref="N384:N386"/>
    <mergeCell ref="O384:O386"/>
    <mergeCell ref="P384:P386"/>
    <mergeCell ref="AK380:AK383"/>
    <mergeCell ref="A384:A386"/>
    <mergeCell ref="B384:B386"/>
    <mergeCell ref="D384:D386"/>
    <mergeCell ref="E384:E386"/>
    <mergeCell ref="F384:F386"/>
    <mergeCell ref="G384:G386"/>
    <mergeCell ref="H384:H386"/>
    <mergeCell ref="I384:I386"/>
    <mergeCell ref="J384:J386"/>
    <mergeCell ref="AE380:AE383"/>
    <mergeCell ref="AF380:AF383"/>
    <mergeCell ref="AG380:AG383"/>
    <mergeCell ref="AH380:AH383"/>
    <mergeCell ref="AI380:AI383"/>
    <mergeCell ref="AJ380:AJ383"/>
    <mergeCell ref="Y380:Y383"/>
    <mergeCell ref="Z380:Z383"/>
    <mergeCell ref="AA380:AA383"/>
    <mergeCell ref="AB380:AB383"/>
    <mergeCell ref="AC380:AC383"/>
    <mergeCell ref="AD380:AD383"/>
    <mergeCell ref="S380:S383"/>
    <mergeCell ref="T380:T383"/>
    <mergeCell ref="U380:U383"/>
    <mergeCell ref="V380:V383"/>
    <mergeCell ref="W380:W383"/>
    <mergeCell ref="X380:X383"/>
    <mergeCell ref="M380:M383"/>
    <mergeCell ref="N380:N383"/>
    <mergeCell ref="O380:O383"/>
    <mergeCell ref="P380:P383"/>
    <mergeCell ref="Q380:Q383"/>
    <mergeCell ref="R380:R383"/>
    <mergeCell ref="G380:G383"/>
    <mergeCell ref="H380:H383"/>
    <mergeCell ref="I380:I383"/>
    <mergeCell ref="J380:J383"/>
    <mergeCell ref="K380:K383"/>
    <mergeCell ref="L380:L383"/>
    <mergeCell ref="AG374:AG379"/>
    <mergeCell ref="AH374:AH379"/>
    <mergeCell ref="AI374:AI379"/>
    <mergeCell ref="AJ374:AJ379"/>
    <mergeCell ref="AK374:AK379"/>
    <mergeCell ref="A380:A383"/>
    <mergeCell ref="B380:B383"/>
    <mergeCell ref="D380:D383"/>
    <mergeCell ref="E380:E383"/>
    <mergeCell ref="F380:F383"/>
    <mergeCell ref="AA374:AA379"/>
    <mergeCell ref="AB374:AB379"/>
    <mergeCell ref="AC374:AC379"/>
    <mergeCell ref="AD374:AD379"/>
    <mergeCell ref="AE374:AE379"/>
    <mergeCell ref="AF374:AF379"/>
    <mergeCell ref="U374:U379"/>
    <mergeCell ref="V374:V379"/>
    <mergeCell ref="W374:W379"/>
    <mergeCell ref="X374:X379"/>
    <mergeCell ref="Y374:Y379"/>
    <mergeCell ref="Z374:Z379"/>
    <mergeCell ref="O374:O379"/>
    <mergeCell ref="P374:P379"/>
    <mergeCell ref="Q374:Q379"/>
    <mergeCell ref="R374:R379"/>
    <mergeCell ref="S374:S379"/>
    <mergeCell ref="T374:T379"/>
    <mergeCell ref="I374:I379"/>
    <mergeCell ref="J374:J379"/>
    <mergeCell ref="K374:K379"/>
    <mergeCell ref="L374:L379"/>
    <mergeCell ref="M374:M379"/>
    <mergeCell ref="N374:N379"/>
    <mergeCell ref="AI368:AI373"/>
    <mergeCell ref="AJ368:AJ373"/>
    <mergeCell ref="AK368:AK373"/>
    <mergeCell ref="A374:A379"/>
    <mergeCell ref="B374:B379"/>
    <mergeCell ref="D374:D379"/>
    <mergeCell ref="E374:E379"/>
    <mergeCell ref="F374:F379"/>
    <mergeCell ref="G374:G379"/>
    <mergeCell ref="H374:H379"/>
    <mergeCell ref="AC368:AC373"/>
    <mergeCell ref="AD368:AD373"/>
    <mergeCell ref="AE368:AE373"/>
    <mergeCell ref="AF368:AF373"/>
    <mergeCell ref="AG368:AG373"/>
    <mergeCell ref="AH368:AH373"/>
    <mergeCell ref="W368:W373"/>
    <mergeCell ref="X368:X373"/>
    <mergeCell ref="Y368:Y373"/>
    <mergeCell ref="Z368:Z373"/>
    <mergeCell ref="AA368:AA373"/>
    <mergeCell ref="AB368:AB373"/>
    <mergeCell ref="Q368:Q373"/>
    <mergeCell ref="R368:R373"/>
    <mergeCell ref="S368:S373"/>
    <mergeCell ref="T368:T373"/>
    <mergeCell ref="U368:U373"/>
    <mergeCell ref="V368:V373"/>
    <mergeCell ref="K368:K373"/>
    <mergeCell ref="L368:L373"/>
    <mergeCell ref="Y364:Y367"/>
    <mergeCell ref="Z364:Z367"/>
    <mergeCell ref="AA364:AA367"/>
    <mergeCell ref="AB364:AB367"/>
    <mergeCell ref="AC364:AC367"/>
    <mergeCell ref="AD364:AD367"/>
    <mergeCell ref="S364:S367"/>
    <mergeCell ref="T364:T367"/>
    <mergeCell ref="U364:U367"/>
    <mergeCell ref="V364:V367"/>
    <mergeCell ref="W364:W367"/>
    <mergeCell ref="X364:X367"/>
    <mergeCell ref="P364:P367"/>
    <mergeCell ref="Q364:Q367"/>
    <mergeCell ref="R364:R367"/>
    <mergeCell ref="G364:G367"/>
    <mergeCell ref="H364:H367"/>
    <mergeCell ref="M368:M373"/>
    <mergeCell ref="N368:N373"/>
    <mergeCell ref="O368:O373"/>
    <mergeCell ref="P368:P373"/>
    <mergeCell ref="AK364:AK367"/>
    <mergeCell ref="A364:A367"/>
    <mergeCell ref="B364:B367"/>
    <mergeCell ref="D364:D367"/>
    <mergeCell ref="E364:E367"/>
    <mergeCell ref="F364:F367"/>
    <mergeCell ref="AA360:AA363"/>
    <mergeCell ref="AB360:AB363"/>
    <mergeCell ref="AC360:AC363"/>
    <mergeCell ref="AD360:AD363"/>
    <mergeCell ref="AE360:AE363"/>
    <mergeCell ref="AF360:AF363"/>
    <mergeCell ref="U360:U363"/>
    <mergeCell ref="V360:V363"/>
    <mergeCell ref="W360:W363"/>
    <mergeCell ref="X360:X363"/>
    <mergeCell ref="Y360:Y363"/>
    <mergeCell ref="Z360:Z363"/>
    <mergeCell ref="O360:O363"/>
    <mergeCell ref="A368:A373"/>
    <mergeCell ref="B368:B373"/>
    <mergeCell ref="D368:D373"/>
    <mergeCell ref="E368:E373"/>
    <mergeCell ref="F368:F373"/>
    <mergeCell ref="G368:G373"/>
    <mergeCell ref="H368:H373"/>
    <mergeCell ref="I368:I373"/>
    <mergeCell ref="J368:J373"/>
    <mergeCell ref="P360:P363"/>
    <mergeCell ref="Q360:Q363"/>
    <mergeCell ref="R360:R363"/>
    <mergeCell ref="S360:S363"/>
    <mergeCell ref="T360:T363"/>
    <mergeCell ref="I360:I363"/>
    <mergeCell ref="J360:J363"/>
    <mergeCell ref="K360:K363"/>
    <mergeCell ref="L360:L363"/>
    <mergeCell ref="M360:M363"/>
    <mergeCell ref="N360:N363"/>
    <mergeCell ref="M364:M367"/>
    <mergeCell ref="N364:N367"/>
    <mergeCell ref="O364:O367"/>
    <mergeCell ref="AI358:AI359"/>
    <mergeCell ref="AJ358:AJ359"/>
    <mergeCell ref="AK358:AK359"/>
    <mergeCell ref="I364:I367"/>
    <mergeCell ref="J364:J367"/>
    <mergeCell ref="K364:K367"/>
    <mergeCell ref="L364:L367"/>
    <mergeCell ref="AG360:AG363"/>
    <mergeCell ref="AH360:AH363"/>
    <mergeCell ref="AI360:AI363"/>
    <mergeCell ref="AJ360:AJ363"/>
    <mergeCell ref="AK360:AK363"/>
    <mergeCell ref="AE364:AE367"/>
    <mergeCell ref="AF364:AF367"/>
    <mergeCell ref="AG364:AG367"/>
    <mergeCell ref="AH364:AH367"/>
    <mergeCell ref="AI364:AI367"/>
    <mergeCell ref="AJ364:AJ367"/>
    <mergeCell ref="A360:A363"/>
    <mergeCell ref="B360:B363"/>
    <mergeCell ref="D360:D363"/>
    <mergeCell ref="E360:E363"/>
    <mergeCell ref="F360:F363"/>
    <mergeCell ref="G360:G363"/>
    <mergeCell ref="H360:H363"/>
    <mergeCell ref="AC358:AC359"/>
    <mergeCell ref="AD358:AD359"/>
    <mergeCell ref="AE358:AE359"/>
    <mergeCell ref="AF358:AF359"/>
    <mergeCell ref="AG358:AG359"/>
    <mergeCell ref="AH358:AH359"/>
    <mergeCell ref="W358:W359"/>
    <mergeCell ref="X358:X359"/>
    <mergeCell ref="Y358:Y359"/>
    <mergeCell ref="Z358:Z359"/>
    <mergeCell ref="AA358:AA359"/>
    <mergeCell ref="AB358:AB359"/>
    <mergeCell ref="Q358:Q359"/>
    <mergeCell ref="R358:R359"/>
    <mergeCell ref="S358:S359"/>
    <mergeCell ref="T358:T359"/>
    <mergeCell ref="U358:U359"/>
    <mergeCell ref="V358:V359"/>
    <mergeCell ref="K358:K359"/>
    <mergeCell ref="L358:L359"/>
    <mergeCell ref="A358:A359"/>
    <mergeCell ref="B358:B359"/>
    <mergeCell ref="D358:D359"/>
    <mergeCell ref="E358:E359"/>
    <mergeCell ref="F358:F359"/>
    <mergeCell ref="G358:G359"/>
    <mergeCell ref="H358:H359"/>
    <mergeCell ref="I358:I359"/>
    <mergeCell ref="J358:J359"/>
    <mergeCell ref="AE354:AE357"/>
    <mergeCell ref="AF354:AF357"/>
    <mergeCell ref="AG354:AG357"/>
    <mergeCell ref="AH354:AH357"/>
    <mergeCell ref="AI354:AI357"/>
    <mergeCell ref="AJ354:AJ357"/>
    <mergeCell ref="Y354:Y357"/>
    <mergeCell ref="Z354:Z357"/>
    <mergeCell ref="AA354:AA357"/>
    <mergeCell ref="AB354:AB357"/>
    <mergeCell ref="AC354:AC357"/>
    <mergeCell ref="AD354:AD357"/>
    <mergeCell ref="S354:S357"/>
    <mergeCell ref="T354:T357"/>
    <mergeCell ref="U354:U357"/>
    <mergeCell ref="V354:V357"/>
    <mergeCell ref="W354:W357"/>
    <mergeCell ref="X354:X357"/>
    <mergeCell ref="P354:P357"/>
    <mergeCell ref="Q354:Q357"/>
    <mergeCell ref="R354:R357"/>
    <mergeCell ref="G354:G357"/>
    <mergeCell ref="H354:H357"/>
    <mergeCell ref="I354:I357"/>
    <mergeCell ref="J354:J357"/>
    <mergeCell ref="K354:K357"/>
    <mergeCell ref="L354:L357"/>
    <mergeCell ref="AG351:AG353"/>
    <mergeCell ref="AH351:AH353"/>
    <mergeCell ref="AI351:AI353"/>
    <mergeCell ref="AJ351:AJ353"/>
    <mergeCell ref="AK351:AK353"/>
    <mergeCell ref="M358:M359"/>
    <mergeCell ref="N358:N359"/>
    <mergeCell ref="O358:O359"/>
    <mergeCell ref="P358:P359"/>
    <mergeCell ref="AK354:AK357"/>
    <mergeCell ref="A354:A357"/>
    <mergeCell ref="B354:B357"/>
    <mergeCell ref="D354:D357"/>
    <mergeCell ref="E354:E357"/>
    <mergeCell ref="F354:F357"/>
    <mergeCell ref="AA351:AA353"/>
    <mergeCell ref="AB351:AB353"/>
    <mergeCell ref="AC351:AC353"/>
    <mergeCell ref="AD351:AD353"/>
    <mergeCell ref="AE351:AE353"/>
    <mergeCell ref="AF351:AF353"/>
    <mergeCell ref="U351:U353"/>
    <mergeCell ref="V351:V353"/>
    <mergeCell ref="W351:W353"/>
    <mergeCell ref="X351:X353"/>
    <mergeCell ref="Y351:Y353"/>
    <mergeCell ref="Z351:Z353"/>
    <mergeCell ref="O351:O353"/>
    <mergeCell ref="P351:P353"/>
    <mergeCell ref="Q351:Q353"/>
    <mergeCell ref="R351:R353"/>
    <mergeCell ref="S351:S353"/>
    <mergeCell ref="T351:T353"/>
    <mergeCell ref="I351:I353"/>
    <mergeCell ref="J351:J353"/>
    <mergeCell ref="K351:K353"/>
    <mergeCell ref="L351:L353"/>
    <mergeCell ref="M351:M353"/>
    <mergeCell ref="N351:N353"/>
    <mergeCell ref="M354:M357"/>
    <mergeCell ref="N354:N357"/>
    <mergeCell ref="O354:O357"/>
    <mergeCell ref="AI349:AI350"/>
    <mergeCell ref="AJ349:AJ350"/>
    <mergeCell ref="AK349:AK350"/>
    <mergeCell ref="A351:A353"/>
    <mergeCell ref="B351:B353"/>
    <mergeCell ref="D351:D353"/>
    <mergeCell ref="E351:E353"/>
    <mergeCell ref="F351:F353"/>
    <mergeCell ref="G351:G353"/>
    <mergeCell ref="H351:H353"/>
    <mergeCell ref="AC349:AC350"/>
    <mergeCell ref="AD349:AD350"/>
    <mergeCell ref="AE349:AE350"/>
    <mergeCell ref="AF349:AF350"/>
    <mergeCell ref="AG349:AG350"/>
    <mergeCell ref="AH349:AH350"/>
    <mergeCell ref="W349:W350"/>
    <mergeCell ref="X349:X350"/>
    <mergeCell ref="Y349:Y350"/>
    <mergeCell ref="Z349:Z350"/>
    <mergeCell ref="AA349:AA350"/>
    <mergeCell ref="AB349:AB350"/>
    <mergeCell ref="Q349:Q350"/>
    <mergeCell ref="R349:R350"/>
    <mergeCell ref="S349:S350"/>
    <mergeCell ref="T349:T350"/>
    <mergeCell ref="U349:U350"/>
    <mergeCell ref="V349:V350"/>
    <mergeCell ref="K349:K350"/>
    <mergeCell ref="L349:L350"/>
    <mergeCell ref="M349:M350"/>
    <mergeCell ref="N349:N350"/>
    <mergeCell ref="O349:O350"/>
    <mergeCell ref="P349:P350"/>
    <mergeCell ref="AK345:AK348"/>
    <mergeCell ref="A349:A350"/>
    <mergeCell ref="B349:B350"/>
    <mergeCell ref="D349:D350"/>
    <mergeCell ref="E349:E350"/>
    <mergeCell ref="F349:F350"/>
    <mergeCell ref="G349:G350"/>
    <mergeCell ref="H349:H350"/>
    <mergeCell ref="I349:I350"/>
    <mergeCell ref="J349:J350"/>
    <mergeCell ref="AE345:AE348"/>
    <mergeCell ref="AF345:AF348"/>
    <mergeCell ref="AG345:AG348"/>
    <mergeCell ref="AH345:AH348"/>
    <mergeCell ref="AI345:AI348"/>
    <mergeCell ref="AJ345:AJ348"/>
    <mergeCell ref="Y345:Y348"/>
    <mergeCell ref="Z345:Z348"/>
    <mergeCell ref="AA345:AA348"/>
    <mergeCell ref="AB345:AB348"/>
    <mergeCell ref="AC345:AC348"/>
    <mergeCell ref="AD345:AD348"/>
    <mergeCell ref="S345:S348"/>
    <mergeCell ref="T345:T348"/>
    <mergeCell ref="U345:U348"/>
    <mergeCell ref="V345:V348"/>
    <mergeCell ref="W345:W348"/>
    <mergeCell ref="X345:X348"/>
    <mergeCell ref="M345:M348"/>
    <mergeCell ref="N345:N348"/>
    <mergeCell ref="O345:O348"/>
    <mergeCell ref="P345:P348"/>
    <mergeCell ref="Q345:Q348"/>
    <mergeCell ref="R345:R348"/>
    <mergeCell ref="G345:G348"/>
    <mergeCell ref="H345:H348"/>
    <mergeCell ref="I345:I348"/>
    <mergeCell ref="J345:J348"/>
    <mergeCell ref="K345:K348"/>
    <mergeCell ref="L345:L348"/>
    <mergeCell ref="AG340:AG344"/>
    <mergeCell ref="AH340:AH344"/>
    <mergeCell ref="AI340:AI344"/>
    <mergeCell ref="AJ340:AJ344"/>
    <mergeCell ref="AK340:AK344"/>
    <mergeCell ref="A345:A348"/>
    <mergeCell ref="B345:B348"/>
    <mergeCell ref="D345:D348"/>
    <mergeCell ref="E345:E348"/>
    <mergeCell ref="F345:F348"/>
    <mergeCell ref="AA340:AA344"/>
    <mergeCell ref="AB340:AB344"/>
    <mergeCell ref="AC340:AC344"/>
    <mergeCell ref="AD340:AD344"/>
    <mergeCell ref="AE340:AE344"/>
    <mergeCell ref="AF340:AF344"/>
    <mergeCell ref="U340:U344"/>
    <mergeCell ref="V340:V344"/>
    <mergeCell ref="W340:W344"/>
    <mergeCell ref="X340:X344"/>
    <mergeCell ref="Y340:Y344"/>
    <mergeCell ref="Z340:Z344"/>
    <mergeCell ref="O340:O344"/>
    <mergeCell ref="P340:P344"/>
    <mergeCell ref="Q340:Q344"/>
    <mergeCell ref="R340:R344"/>
    <mergeCell ref="S340:S344"/>
    <mergeCell ref="T340:T344"/>
    <mergeCell ref="I340:I344"/>
    <mergeCell ref="J340:J344"/>
    <mergeCell ref="K340:K344"/>
    <mergeCell ref="L340:L344"/>
    <mergeCell ref="M340:M344"/>
    <mergeCell ref="N340:N344"/>
    <mergeCell ref="AI338:AI339"/>
    <mergeCell ref="AJ338:AJ339"/>
    <mergeCell ref="AK338:AK339"/>
    <mergeCell ref="A340:A344"/>
    <mergeCell ref="B340:B344"/>
    <mergeCell ref="D340:D344"/>
    <mergeCell ref="E340:E344"/>
    <mergeCell ref="F340:F344"/>
    <mergeCell ref="G340:G344"/>
    <mergeCell ref="H340:H344"/>
    <mergeCell ref="AC338:AC339"/>
    <mergeCell ref="AD338:AD339"/>
    <mergeCell ref="AE338:AE339"/>
    <mergeCell ref="AF338:AF339"/>
    <mergeCell ref="AG338:AG339"/>
    <mergeCell ref="AH338:AH339"/>
    <mergeCell ref="W338:W339"/>
    <mergeCell ref="X338:X339"/>
    <mergeCell ref="Y338:Y339"/>
    <mergeCell ref="Z338:Z339"/>
    <mergeCell ref="AA338:AA339"/>
    <mergeCell ref="AB338:AB339"/>
    <mergeCell ref="Q338:Q339"/>
    <mergeCell ref="R338:R339"/>
    <mergeCell ref="S338:S339"/>
    <mergeCell ref="T338:T339"/>
    <mergeCell ref="U338:U339"/>
    <mergeCell ref="V338:V339"/>
    <mergeCell ref="K338:K339"/>
    <mergeCell ref="L338:L339"/>
    <mergeCell ref="Y336:Y337"/>
    <mergeCell ref="Z336:Z337"/>
    <mergeCell ref="AA336:AA337"/>
    <mergeCell ref="AB336:AB337"/>
    <mergeCell ref="AC336:AC337"/>
    <mergeCell ref="AD336:AD337"/>
    <mergeCell ref="S336:S337"/>
    <mergeCell ref="T336:T337"/>
    <mergeCell ref="U336:U337"/>
    <mergeCell ref="V336:V337"/>
    <mergeCell ref="W336:W337"/>
    <mergeCell ref="X336:X337"/>
    <mergeCell ref="P336:P337"/>
    <mergeCell ref="Q336:Q337"/>
    <mergeCell ref="R336:R337"/>
    <mergeCell ref="G336:G337"/>
    <mergeCell ref="H336:H337"/>
    <mergeCell ref="M338:M339"/>
    <mergeCell ref="N338:N339"/>
    <mergeCell ref="O338:O339"/>
    <mergeCell ref="P338:P339"/>
    <mergeCell ref="AK336:AK337"/>
    <mergeCell ref="A336:A337"/>
    <mergeCell ref="B336:B337"/>
    <mergeCell ref="D336:D337"/>
    <mergeCell ref="E336:E337"/>
    <mergeCell ref="F336:F337"/>
    <mergeCell ref="AA333:AA335"/>
    <mergeCell ref="AB333:AB335"/>
    <mergeCell ref="AC333:AC335"/>
    <mergeCell ref="AD333:AD335"/>
    <mergeCell ref="AE333:AE335"/>
    <mergeCell ref="AF333:AF335"/>
    <mergeCell ref="U333:U335"/>
    <mergeCell ref="V333:V335"/>
    <mergeCell ref="W333:W335"/>
    <mergeCell ref="X333:X335"/>
    <mergeCell ref="Y333:Y335"/>
    <mergeCell ref="Z333:Z335"/>
    <mergeCell ref="O333:O335"/>
    <mergeCell ref="A338:A339"/>
    <mergeCell ref="B338:B339"/>
    <mergeCell ref="D338:D339"/>
    <mergeCell ref="E338:E339"/>
    <mergeCell ref="F338:F339"/>
    <mergeCell ref="G338:G339"/>
    <mergeCell ref="H338:H339"/>
    <mergeCell ref="I338:I339"/>
    <mergeCell ref="J338:J339"/>
    <mergeCell ref="P333:P335"/>
    <mergeCell ref="Q333:Q335"/>
    <mergeCell ref="R333:R335"/>
    <mergeCell ref="S333:S335"/>
    <mergeCell ref="T333:T335"/>
    <mergeCell ref="I333:I335"/>
    <mergeCell ref="J333:J335"/>
    <mergeCell ref="K333:K335"/>
    <mergeCell ref="L333:L335"/>
    <mergeCell ref="M333:M335"/>
    <mergeCell ref="N333:N335"/>
    <mergeCell ref="M336:M337"/>
    <mergeCell ref="N336:N337"/>
    <mergeCell ref="O336:O337"/>
    <mergeCell ref="AI330:AI332"/>
    <mergeCell ref="AJ330:AJ332"/>
    <mergeCell ref="AK330:AK332"/>
    <mergeCell ref="I336:I337"/>
    <mergeCell ref="J336:J337"/>
    <mergeCell ref="K336:K337"/>
    <mergeCell ref="L336:L337"/>
    <mergeCell ref="AG333:AG335"/>
    <mergeCell ref="AH333:AH335"/>
    <mergeCell ref="AI333:AI335"/>
    <mergeCell ref="AJ333:AJ335"/>
    <mergeCell ref="AK333:AK335"/>
    <mergeCell ref="AE336:AE337"/>
    <mergeCell ref="AF336:AF337"/>
    <mergeCell ref="AG336:AG337"/>
    <mergeCell ref="AH336:AH337"/>
    <mergeCell ref="AI336:AI337"/>
    <mergeCell ref="AJ336:AJ337"/>
    <mergeCell ref="A333:A335"/>
    <mergeCell ref="B333:B335"/>
    <mergeCell ref="D333:D335"/>
    <mergeCell ref="E333:E335"/>
    <mergeCell ref="F333:F335"/>
    <mergeCell ref="G333:G335"/>
    <mergeCell ref="H333:H335"/>
    <mergeCell ref="AC330:AC332"/>
    <mergeCell ref="AD330:AD332"/>
    <mergeCell ref="AE330:AE332"/>
    <mergeCell ref="AF330:AF332"/>
    <mergeCell ref="AG330:AG332"/>
    <mergeCell ref="AH330:AH332"/>
    <mergeCell ref="W330:W332"/>
    <mergeCell ref="X330:X332"/>
    <mergeCell ref="Y330:Y332"/>
    <mergeCell ref="Z330:Z332"/>
    <mergeCell ref="AA330:AA332"/>
    <mergeCell ref="AB330:AB332"/>
    <mergeCell ref="Q330:Q332"/>
    <mergeCell ref="R330:R332"/>
    <mergeCell ref="S330:S332"/>
    <mergeCell ref="T330:T332"/>
    <mergeCell ref="U330:U332"/>
    <mergeCell ref="V330:V332"/>
    <mergeCell ref="K330:K332"/>
    <mergeCell ref="L330:L332"/>
    <mergeCell ref="A330:A332"/>
    <mergeCell ref="B330:B332"/>
    <mergeCell ref="D330:D332"/>
    <mergeCell ref="E330:E332"/>
    <mergeCell ref="F330:F332"/>
    <mergeCell ref="G330:G332"/>
    <mergeCell ref="H330:H332"/>
    <mergeCell ref="I330:I332"/>
    <mergeCell ref="J330:J332"/>
    <mergeCell ref="AE327:AE329"/>
    <mergeCell ref="AF327:AF329"/>
    <mergeCell ref="AG327:AG329"/>
    <mergeCell ref="AH327:AH329"/>
    <mergeCell ref="AI327:AI329"/>
    <mergeCell ref="AJ327:AJ329"/>
    <mergeCell ref="Y327:Y329"/>
    <mergeCell ref="Z327:Z329"/>
    <mergeCell ref="AA327:AA329"/>
    <mergeCell ref="AB327:AB329"/>
    <mergeCell ref="AC327:AC329"/>
    <mergeCell ref="AD327:AD329"/>
    <mergeCell ref="S327:S329"/>
    <mergeCell ref="T327:T329"/>
    <mergeCell ref="U327:U329"/>
    <mergeCell ref="V327:V329"/>
    <mergeCell ref="W327:W329"/>
    <mergeCell ref="X327:X329"/>
    <mergeCell ref="P327:P329"/>
    <mergeCell ref="Q327:Q329"/>
    <mergeCell ref="R327:R329"/>
    <mergeCell ref="G327:G329"/>
    <mergeCell ref="H327:H329"/>
    <mergeCell ref="I327:I329"/>
    <mergeCell ref="J327:J329"/>
    <mergeCell ref="K327:K329"/>
    <mergeCell ref="L327:L329"/>
    <mergeCell ref="AG321:AG324"/>
    <mergeCell ref="AH321:AH324"/>
    <mergeCell ref="AI321:AI324"/>
    <mergeCell ref="AJ321:AJ324"/>
    <mergeCell ref="AK321:AK324"/>
    <mergeCell ref="M330:M332"/>
    <mergeCell ref="N330:N332"/>
    <mergeCell ref="O330:O332"/>
    <mergeCell ref="P330:P332"/>
    <mergeCell ref="AK327:AK329"/>
    <mergeCell ref="A327:A329"/>
    <mergeCell ref="B327:B329"/>
    <mergeCell ref="D327:D329"/>
    <mergeCell ref="E327:E329"/>
    <mergeCell ref="F327:F329"/>
    <mergeCell ref="AA321:AA324"/>
    <mergeCell ref="AB321:AB324"/>
    <mergeCell ref="AC321:AC324"/>
    <mergeCell ref="AD321:AD324"/>
    <mergeCell ref="AE321:AE324"/>
    <mergeCell ref="AF321:AF324"/>
    <mergeCell ref="U321:U324"/>
    <mergeCell ref="V321:V324"/>
    <mergeCell ref="W321:W324"/>
    <mergeCell ref="X321:X324"/>
    <mergeCell ref="Y321:Y324"/>
    <mergeCell ref="Z321:Z324"/>
    <mergeCell ref="O321:O324"/>
    <mergeCell ref="P321:P324"/>
    <mergeCell ref="Q321:Q324"/>
    <mergeCell ref="R321:R324"/>
    <mergeCell ref="S321:S324"/>
    <mergeCell ref="T321:T324"/>
    <mergeCell ref="I321:I324"/>
    <mergeCell ref="J321:J324"/>
    <mergeCell ref="K321:K324"/>
    <mergeCell ref="L321:L324"/>
    <mergeCell ref="M321:M324"/>
    <mergeCell ref="N321:N324"/>
    <mergeCell ref="M327:M329"/>
    <mergeCell ref="N327:N329"/>
    <mergeCell ref="O327:O329"/>
    <mergeCell ref="AI315:AI320"/>
    <mergeCell ref="AJ315:AJ320"/>
    <mergeCell ref="AK315:AK320"/>
    <mergeCell ref="A321:A324"/>
    <mergeCell ref="B321:B324"/>
    <mergeCell ref="D321:D324"/>
    <mergeCell ref="E321:E324"/>
    <mergeCell ref="F321:F324"/>
    <mergeCell ref="G321:G324"/>
    <mergeCell ref="H321:H324"/>
    <mergeCell ref="AC315:AC320"/>
    <mergeCell ref="AD315:AD320"/>
    <mergeCell ref="AE315:AE320"/>
    <mergeCell ref="AF315:AF320"/>
    <mergeCell ref="AG315:AG320"/>
    <mergeCell ref="AH315:AH320"/>
    <mergeCell ref="W315:W320"/>
    <mergeCell ref="X315:X320"/>
    <mergeCell ref="Y315:Y320"/>
    <mergeCell ref="Z315:Z320"/>
    <mergeCell ref="AA315:AA320"/>
    <mergeCell ref="AB315:AB320"/>
    <mergeCell ref="Q315:Q320"/>
    <mergeCell ref="R315:R320"/>
    <mergeCell ref="S315:S320"/>
    <mergeCell ref="T315:T320"/>
    <mergeCell ref="U315:U320"/>
    <mergeCell ref="V315:V320"/>
    <mergeCell ref="K315:K320"/>
    <mergeCell ref="L315:L320"/>
    <mergeCell ref="M315:M320"/>
    <mergeCell ref="N315:N320"/>
    <mergeCell ref="O315:O320"/>
    <mergeCell ref="P315:P320"/>
    <mergeCell ref="AK312:AK314"/>
    <mergeCell ref="A315:A320"/>
    <mergeCell ref="B315:B320"/>
    <mergeCell ref="D315:D320"/>
    <mergeCell ref="E315:E320"/>
    <mergeCell ref="F315:F320"/>
    <mergeCell ref="G315:G320"/>
    <mergeCell ref="H315:H320"/>
    <mergeCell ref="I315:I320"/>
    <mergeCell ref="J315:J320"/>
    <mergeCell ref="AE312:AE314"/>
    <mergeCell ref="AF312:AF314"/>
    <mergeCell ref="AG312:AG314"/>
    <mergeCell ref="AH312:AH314"/>
    <mergeCell ref="AI312:AI314"/>
    <mergeCell ref="AJ312:AJ314"/>
    <mergeCell ref="Y312:Y314"/>
    <mergeCell ref="Z312:Z314"/>
    <mergeCell ref="AA312:AA314"/>
    <mergeCell ref="AB312:AB314"/>
    <mergeCell ref="AC312:AC314"/>
    <mergeCell ref="AD312:AD314"/>
    <mergeCell ref="S312:S314"/>
    <mergeCell ref="T312:T314"/>
    <mergeCell ref="U312:U314"/>
    <mergeCell ref="V312:V314"/>
    <mergeCell ref="W312:W314"/>
    <mergeCell ref="X312:X314"/>
    <mergeCell ref="M312:M314"/>
    <mergeCell ref="N312:N314"/>
    <mergeCell ref="O312:O314"/>
    <mergeCell ref="P312:P314"/>
    <mergeCell ref="Q312:Q314"/>
    <mergeCell ref="R312:R314"/>
    <mergeCell ref="G312:G314"/>
    <mergeCell ref="H312:H314"/>
    <mergeCell ref="I312:I314"/>
    <mergeCell ref="J312:J314"/>
    <mergeCell ref="K312:K314"/>
    <mergeCell ref="L312:L314"/>
    <mergeCell ref="AG309:AG311"/>
    <mergeCell ref="AH309:AH311"/>
    <mergeCell ref="AI309:AI311"/>
    <mergeCell ref="AJ309:AJ311"/>
    <mergeCell ref="AK309:AK311"/>
    <mergeCell ref="A312:A314"/>
    <mergeCell ref="B312:B314"/>
    <mergeCell ref="D312:D314"/>
    <mergeCell ref="E312:E314"/>
    <mergeCell ref="F312:F314"/>
    <mergeCell ref="AA309:AA311"/>
    <mergeCell ref="AB309:AB311"/>
    <mergeCell ref="AC309:AC311"/>
    <mergeCell ref="AD309:AD311"/>
    <mergeCell ref="AE309:AE311"/>
    <mergeCell ref="AF309:AF311"/>
    <mergeCell ref="U309:U311"/>
    <mergeCell ref="V309:V311"/>
    <mergeCell ref="W309:W311"/>
    <mergeCell ref="X309:X311"/>
    <mergeCell ref="Y309:Y311"/>
    <mergeCell ref="Z309:Z311"/>
    <mergeCell ref="O309:O311"/>
    <mergeCell ref="P309:P311"/>
    <mergeCell ref="Q309:Q311"/>
    <mergeCell ref="R309:R311"/>
    <mergeCell ref="S309:S311"/>
    <mergeCell ref="T309:T311"/>
    <mergeCell ref="I309:I311"/>
    <mergeCell ref="J309:J311"/>
    <mergeCell ref="K309:K311"/>
    <mergeCell ref="L309:L311"/>
    <mergeCell ref="M309:M311"/>
    <mergeCell ref="N309:N311"/>
    <mergeCell ref="AI307:AI308"/>
    <mergeCell ref="AJ307:AJ308"/>
    <mergeCell ref="AK307:AK308"/>
    <mergeCell ref="A309:A311"/>
    <mergeCell ref="B309:B311"/>
    <mergeCell ref="D309:D311"/>
    <mergeCell ref="E309:E311"/>
    <mergeCell ref="F309:F311"/>
    <mergeCell ref="G309:G311"/>
    <mergeCell ref="H309:H311"/>
    <mergeCell ref="AC307:AC308"/>
    <mergeCell ref="AD307:AD308"/>
    <mergeCell ref="AE307:AE308"/>
    <mergeCell ref="AF307:AF308"/>
    <mergeCell ref="AG307:AG308"/>
    <mergeCell ref="AH307:AH308"/>
    <mergeCell ref="W307:W308"/>
    <mergeCell ref="X307:X308"/>
    <mergeCell ref="Y307:Y308"/>
    <mergeCell ref="Z307:Z308"/>
    <mergeCell ref="AA307:AA308"/>
    <mergeCell ref="AB307:AB308"/>
    <mergeCell ref="Q307:Q308"/>
    <mergeCell ref="R307:R308"/>
    <mergeCell ref="S307:S308"/>
    <mergeCell ref="T307:T308"/>
    <mergeCell ref="U307:U308"/>
    <mergeCell ref="V307:V308"/>
    <mergeCell ref="K307:K308"/>
    <mergeCell ref="L307:L308"/>
    <mergeCell ref="Y301:Y306"/>
    <mergeCell ref="Z301:Z306"/>
    <mergeCell ref="AA301:AA306"/>
    <mergeCell ref="AB301:AB306"/>
    <mergeCell ref="AC301:AC306"/>
    <mergeCell ref="AD301:AD306"/>
    <mergeCell ref="S301:S306"/>
    <mergeCell ref="T301:T306"/>
    <mergeCell ref="U301:U306"/>
    <mergeCell ref="V301:V306"/>
    <mergeCell ref="W301:W306"/>
    <mergeCell ref="X301:X306"/>
    <mergeCell ref="P301:P306"/>
    <mergeCell ref="Q301:Q306"/>
    <mergeCell ref="R301:R306"/>
    <mergeCell ref="G301:G306"/>
    <mergeCell ref="H301:H306"/>
    <mergeCell ref="M307:M308"/>
    <mergeCell ref="N307:N308"/>
    <mergeCell ref="O307:O308"/>
    <mergeCell ref="P307:P308"/>
    <mergeCell ref="AK301:AK306"/>
    <mergeCell ref="A301:A306"/>
    <mergeCell ref="B301:B306"/>
    <mergeCell ref="D301:D306"/>
    <mergeCell ref="E301:E306"/>
    <mergeCell ref="F301:F306"/>
    <mergeCell ref="AA296:AA300"/>
    <mergeCell ref="AB296:AB300"/>
    <mergeCell ref="AC296:AC300"/>
    <mergeCell ref="AD296:AD300"/>
    <mergeCell ref="AE296:AE300"/>
    <mergeCell ref="AF296:AF300"/>
    <mergeCell ref="U296:U300"/>
    <mergeCell ref="V296:V300"/>
    <mergeCell ref="W296:W300"/>
    <mergeCell ref="X296:X300"/>
    <mergeCell ref="Y296:Y300"/>
    <mergeCell ref="Z296:Z300"/>
    <mergeCell ref="O296:O300"/>
    <mergeCell ref="A307:A308"/>
    <mergeCell ref="B307:B308"/>
    <mergeCell ref="D307:D308"/>
    <mergeCell ref="E307:E308"/>
    <mergeCell ref="F307:F308"/>
    <mergeCell ref="G307:G308"/>
    <mergeCell ref="H307:H308"/>
    <mergeCell ref="I307:I308"/>
    <mergeCell ref="J307:J308"/>
    <mergeCell ref="P296:P300"/>
    <mergeCell ref="Q296:Q300"/>
    <mergeCell ref="R296:R300"/>
    <mergeCell ref="S296:S300"/>
    <mergeCell ref="T296:T300"/>
    <mergeCell ref="I296:I300"/>
    <mergeCell ref="J296:J300"/>
    <mergeCell ref="K296:K300"/>
    <mergeCell ref="L296:L300"/>
    <mergeCell ref="M296:M300"/>
    <mergeCell ref="N296:N300"/>
    <mergeCell ref="M301:M306"/>
    <mergeCell ref="N301:N306"/>
    <mergeCell ref="O301:O306"/>
    <mergeCell ref="AI293:AI295"/>
    <mergeCell ref="AJ293:AJ295"/>
    <mergeCell ref="AK293:AK295"/>
    <mergeCell ref="I301:I306"/>
    <mergeCell ref="J301:J306"/>
    <mergeCell ref="K301:K306"/>
    <mergeCell ref="L301:L306"/>
    <mergeCell ref="AG296:AG300"/>
    <mergeCell ref="AH296:AH300"/>
    <mergeCell ref="AI296:AI300"/>
    <mergeCell ref="AJ296:AJ300"/>
    <mergeCell ref="AK296:AK300"/>
    <mergeCell ref="AE301:AE306"/>
    <mergeCell ref="AF301:AF306"/>
    <mergeCell ref="AG301:AG306"/>
    <mergeCell ref="AH301:AH306"/>
    <mergeCell ref="AI301:AI306"/>
    <mergeCell ref="AJ301:AJ306"/>
    <mergeCell ref="A296:A300"/>
    <mergeCell ref="B296:B300"/>
    <mergeCell ref="D296:D300"/>
    <mergeCell ref="E296:E300"/>
    <mergeCell ref="F296:F300"/>
    <mergeCell ref="G296:G300"/>
    <mergeCell ref="H296:H300"/>
    <mergeCell ref="AC293:AC295"/>
    <mergeCell ref="AD293:AD295"/>
    <mergeCell ref="AE293:AE295"/>
    <mergeCell ref="AF293:AF295"/>
    <mergeCell ref="AG293:AG295"/>
    <mergeCell ref="AH293:AH295"/>
    <mergeCell ref="W293:W295"/>
    <mergeCell ref="X293:X295"/>
    <mergeCell ref="Y293:Y295"/>
    <mergeCell ref="Z293:Z295"/>
    <mergeCell ref="AA293:AA295"/>
    <mergeCell ref="AB293:AB295"/>
    <mergeCell ref="Q293:Q295"/>
    <mergeCell ref="R293:R295"/>
    <mergeCell ref="S293:S295"/>
    <mergeCell ref="T293:T295"/>
    <mergeCell ref="U293:U295"/>
    <mergeCell ref="V293:V295"/>
    <mergeCell ref="K293:K295"/>
    <mergeCell ref="L293:L295"/>
    <mergeCell ref="A293:A295"/>
    <mergeCell ref="B293:B295"/>
    <mergeCell ref="D293:D295"/>
    <mergeCell ref="E293:E295"/>
    <mergeCell ref="F293:F295"/>
    <mergeCell ref="G293:G295"/>
    <mergeCell ref="H293:H295"/>
    <mergeCell ref="I293:I295"/>
    <mergeCell ref="J293:J295"/>
    <mergeCell ref="AE289:AE292"/>
    <mergeCell ref="AF289:AF292"/>
    <mergeCell ref="AG289:AG292"/>
    <mergeCell ref="AH289:AH292"/>
    <mergeCell ref="AI289:AI292"/>
    <mergeCell ref="AJ289:AJ292"/>
    <mergeCell ref="Y289:Y292"/>
    <mergeCell ref="Z289:Z292"/>
    <mergeCell ref="AA289:AA292"/>
    <mergeCell ref="AB289:AB292"/>
    <mergeCell ref="AC289:AC292"/>
    <mergeCell ref="AD289:AD292"/>
    <mergeCell ref="S289:S292"/>
    <mergeCell ref="T289:T292"/>
    <mergeCell ref="U289:U292"/>
    <mergeCell ref="V289:V292"/>
    <mergeCell ref="W289:W292"/>
    <mergeCell ref="X289:X292"/>
    <mergeCell ref="P289:P292"/>
    <mergeCell ref="Q289:Q292"/>
    <mergeCell ref="R289:R292"/>
    <mergeCell ref="G289:G292"/>
    <mergeCell ref="H289:H292"/>
    <mergeCell ref="I289:I292"/>
    <mergeCell ref="J289:J292"/>
    <mergeCell ref="K289:K292"/>
    <mergeCell ref="L289:L292"/>
    <mergeCell ref="AG285:AG288"/>
    <mergeCell ref="AH285:AH288"/>
    <mergeCell ref="AI285:AI288"/>
    <mergeCell ref="AJ285:AJ288"/>
    <mergeCell ref="AK285:AK288"/>
    <mergeCell ref="M293:M295"/>
    <mergeCell ref="N293:N295"/>
    <mergeCell ref="O293:O295"/>
    <mergeCell ref="P293:P295"/>
    <mergeCell ref="AK289:AK292"/>
    <mergeCell ref="A289:A292"/>
    <mergeCell ref="B289:B292"/>
    <mergeCell ref="D289:D292"/>
    <mergeCell ref="E289:E292"/>
    <mergeCell ref="F289:F292"/>
    <mergeCell ref="AA285:AA288"/>
    <mergeCell ref="AB285:AB288"/>
    <mergeCell ref="AC285:AC288"/>
    <mergeCell ref="AD285:AD288"/>
    <mergeCell ref="AE285:AE288"/>
    <mergeCell ref="AF285:AF288"/>
    <mergeCell ref="U285:U288"/>
    <mergeCell ref="V285:V288"/>
    <mergeCell ref="W285:W288"/>
    <mergeCell ref="X285:X288"/>
    <mergeCell ref="Y285:Y288"/>
    <mergeCell ref="Z285:Z288"/>
    <mergeCell ref="O285:O288"/>
    <mergeCell ref="P285:P288"/>
    <mergeCell ref="Q285:Q288"/>
    <mergeCell ref="R285:R288"/>
    <mergeCell ref="S285:S288"/>
    <mergeCell ref="T285:T288"/>
    <mergeCell ref="I285:I288"/>
    <mergeCell ref="J285:J288"/>
    <mergeCell ref="K285:K288"/>
    <mergeCell ref="L285:L288"/>
    <mergeCell ref="M285:M288"/>
    <mergeCell ref="N285:N288"/>
    <mergeCell ref="M289:M292"/>
    <mergeCell ref="N289:N292"/>
    <mergeCell ref="O289:O292"/>
    <mergeCell ref="AI278:AI284"/>
    <mergeCell ref="AJ278:AJ284"/>
    <mergeCell ref="AK278:AK284"/>
    <mergeCell ref="A285:A288"/>
    <mergeCell ref="B285:B288"/>
    <mergeCell ref="D285:D288"/>
    <mergeCell ref="E285:E288"/>
    <mergeCell ref="F285:F288"/>
    <mergeCell ref="G285:G288"/>
    <mergeCell ref="H285:H288"/>
    <mergeCell ref="AC278:AC284"/>
    <mergeCell ref="AD278:AD284"/>
    <mergeCell ref="AE278:AE284"/>
    <mergeCell ref="AF278:AF284"/>
    <mergeCell ref="AG278:AG284"/>
    <mergeCell ref="AH278:AH284"/>
    <mergeCell ref="W278:W284"/>
    <mergeCell ref="X278:X284"/>
    <mergeCell ref="Y278:Y284"/>
    <mergeCell ref="Z278:Z284"/>
    <mergeCell ref="AA278:AA284"/>
    <mergeCell ref="AB278:AB284"/>
    <mergeCell ref="Q278:Q284"/>
    <mergeCell ref="R278:R284"/>
    <mergeCell ref="S278:S284"/>
    <mergeCell ref="T278:T284"/>
    <mergeCell ref="U278:U284"/>
    <mergeCell ref="V278:V284"/>
    <mergeCell ref="K278:K284"/>
    <mergeCell ref="L278:L284"/>
    <mergeCell ref="M278:M284"/>
    <mergeCell ref="N278:N284"/>
    <mergeCell ref="O278:O284"/>
    <mergeCell ref="P278:P284"/>
    <mergeCell ref="AK276:AK277"/>
    <mergeCell ref="A278:A284"/>
    <mergeCell ref="B278:B284"/>
    <mergeCell ref="D278:D284"/>
    <mergeCell ref="E278:E284"/>
    <mergeCell ref="F278:F284"/>
    <mergeCell ref="G278:G284"/>
    <mergeCell ref="H278:H284"/>
    <mergeCell ref="I278:I284"/>
    <mergeCell ref="J278:J284"/>
    <mergeCell ref="AE276:AE277"/>
    <mergeCell ref="AF276:AF277"/>
    <mergeCell ref="AG276:AG277"/>
    <mergeCell ref="AH276:AH277"/>
    <mergeCell ref="AI276:AI277"/>
    <mergeCell ref="AJ276:AJ277"/>
    <mergeCell ref="Y276:Y277"/>
    <mergeCell ref="Z276:Z277"/>
    <mergeCell ref="AA276:AA277"/>
    <mergeCell ref="AB276:AB277"/>
    <mergeCell ref="AC276:AC277"/>
    <mergeCell ref="AD276:AD277"/>
    <mergeCell ref="S276:S277"/>
    <mergeCell ref="T276:T277"/>
    <mergeCell ref="U276:U277"/>
    <mergeCell ref="V276:V277"/>
    <mergeCell ref="W276:W277"/>
    <mergeCell ref="X276:X277"/>
    <mergeCell ref="M276:M277"/>
    <mergeCell ref="N276:N277"/>
    <mergeCell ref="O276:O277"/>
    <mergeCell ref="P276:P277"/>
    <mergeCell ref="Q276:Q277"/>
    <mergeCell ref="R276:R277"/>
    <mergeCell ref="G276:G277"/>
    <mergeCell ref="H276:H277"/>
    <mergeCell ref="I276:I277"/>
    <mergeCell ref="J276:J277"/>
    <mergeCell ref="K276:K277"/>
    <mergeCell ref="L276:L277"/>
    <mergeCell ref="AG274:AG275"/>
    <mergeCell ref="AH274:AH275"/>
    <mergeCell ref="AI274:AI275"/>
    <mergeCell ref="AJ274:AJ275"/>
    <mergeCell ref="AK274:AK275"/>
    <mergeCell ref="A276:A277"/>
    <mergeCell ref="B276:B277"/>
    <mergeCell ref="D276:D277"/>
    <mergeCell ref="E276:E277"/>
    <mergeCell ref="F276:F277"/>
    <mergeCell ref="AA274:AA275"/>
    <mergeCell ref="AB274:AB275"/>
    <mergeCell ref="AC274:AC275"/>
    <mergeCell ref="AD274:AD275"/>
    <mergeCell ref="AE274:AE275"/>
    <mergeCell ref="AF274:AF275"/>
    <mergeCell ref="U274:U275"/>
    <mergeCell ref="V274:V275"/>
    <mergeCell ref="W274:W275"/>
    <mergeCell ref="X274:X275"/>
    <mergeCell ref="Y274:Y275"/>
    <mergeCell ref="Z274:Z275"/>
    <mergeCell ref="O274:O275"/>
    <mergeCell ref="P274:P275"/>
    <mergeCell ref="Q274:Q275"/>
    <mergeCell ref="R274:R275"/>
    <mergeCell ref="S274:S275"/>
    <mergeCell ref="T274:T275"/>
    <mergeCell ref="I274:I275"/>
    <mergeCell ref="J274:J275"/>
    <mergeCell ref="K274:K275"/>
    <mergeCell ref="L274:L275"/>
    <mergeCell ref="M274:M275"/>
    <mergeCell ref="N274:N275"/>
    <mergeCell ref="AI272:AI273"/>
    <mergeCell ref="AJ272:AJ273"/>
    <mergeCell ref="AK272:AK273"/>
    <mergeCell ref="A274:A275"/>
    <mergeCell ref="B274:B275"/>
    <mergeCell ref="D274:D275"/>
    <mergeCell ref="E274:E275"/>
    <mergeCell ref="F274:F275"/>
    <mergeCell ref="G274:G275"/>
    <mergeCell ref="H274:H275"/>
    <mergeCell ref="AC272:AC273"/>
    <mergeCell ref="AD272:AD273"/>
    <mergeCell ref="AE272:AE273"/>
    <mergeCell ref="AF272:AF273"/>
    <mergeCell ref="AG272:AG273"/>
    <mergeCell ref="AH272:AH273"/>
    <mergeCell ref="W272:W273"/>
    <mergeCell ref="X272:X273"/>
    <mergeCell ref="Y272:Y273"/>
    <mergeCell ref="Z272:Z273"/>
    <mergeCell ref="AA272:AA273"/>
    <mergeCell ref="AB272:AB273"/>
    <mergeCell ref="Q272:Q273"/>
    <mergeCell ref="R272:R273"/>
    <mergeCell ref="S272:S273"/>
    <mergeCell ref="T272:T273"/>
    <mergeCell ref="U272:U273"/>
    <mergeCell ref="V272:V273"/>
    <mergeCell ref="K272:K273"/>
    <mergeCell ref="L272:L273"/>
    <mergeCell ref="Y270:Y271"/>
    <mergeCell ref="Z270:Z271"/>
    <mergeCell ref="AA270:AA271"/>
    <mergeCell ref="AB270:AB271"/>
    <mergeCell ref="AC270:AC271"/>
    <mergeCell ref="AD270:AD271"/>
    <mergeCell ref="S270:S271"/>
    <mergeCell ref="T270:T271"/>
    <mergeCell ref="U270:U271"/>
    <mergeCell ref="V270:V271"/>
    <mergeCell ref="W270:W271"/>
    <mergeCell ref="X270:X271"/>
    <mergeCell ref="P270:P271"/>
    <mergeCell ref="Q270:Q271"/>
    <mergeCell ref="R270:R271"/>
    <mergeCell ref="G270:G271"/>
    <mergeCell ref="H270:H271"/>
    <mergeCell ref="M272:M273"/>
    <mergeCell ref="N272:N273"/>
    <mergeCell ref="O272:O273"/>
    <mergeCell ref="P272:P273"/>
    <mergeCell ref="AK270:AK271"/>
    <mergeCell ref="A270:A271"/>
    <mergeCell ref="B270:B271"/>
    <mergeCell ref="D270:D271"/>
    <mergeCell ref="E270:E271"/>
    <mergeCell ref="F270:F271"/>
    <mergeCell ref="AA268:AA269"/>
    <mergeCell ref="AB268:AB269"/>
    <mergeCell ref="AC268:AC269"/>
    <mergeCell ref="AD268:AD269"/>
    <mergeCell ref="AE268:AE269"/>
    <mergeCell ref="AF268:AF269"/>
    <mergeCell ref="U268:U269"/>
    <mergeCell ref="V268:V269"/>
    <mergeCell ref="W268:W269"/>
    <mergeCell ref="X268:X269"/>
    <mergeCell ref="Y268:Y269"/>
    <mergeCell ref="Z268:Z269"/>
    <mergeCell ref="O268:O269"/>
    <mergeCell ref="A272:A273"/>
    <mergeCell ref="B272:B273"/>
    <mergeCell ref="D272:D273"/>
    <mergeCell ref="E272:E273"/>
    <mergeCell ref="F272:F273"/>
    <mergeCell ref="G272:G273"/>
    <mergeCell ref="H272:H273"/>
    <mergeCell ref="I272:I273"/>
    <mergeCell ref="J272:J273"/>
    <mergeCell ref="P268:P269"/>
    <mergeCell ref="Q268:Q269"/>
    <mergeCell ref="R268:R269"/>
    <mergeCell ref="S268:S269"/>
    <mergeCell ref="T268:T269"/>
    <mergeCell ref="I268:I269"/>
    <mergeCell ref="J268:J269"/>
    <mergeCell ref="K268:K269"/>
    <mergeCell ref="L268:L269"/>
    <mergeCell ref="M268:M269"/>
    <mergeCell ref="N268:N269"/>
    <mergeCell ref="M270:M271"/>
    <mergeCell ref="N270:N271"/>
    <mergeCell ref="O270:O271"/>
    <mergeCell ref="AI263:AI267"/>
    <mergeCell ref="AJ263:AJ267"/>
    <mergeCell ref="AK263:AK267"/>
    <mergeCell ref="I270:I271"/>
    <mergeCell ref="J270:J271"/>
    <mergeCell ref="K270:K271"/>
    <mergeCell ref="L270:L271"/>
    <mergeCell ref="AG268:AG269"/>
    <mergeCell ref="AH268:AH269"/>
    <mergeCell ref="AI268:AI269"/>
    <mergeCell ref="AJ268:AJ269"/>
    <mergeCell ref="AK268:AK269"/>
    <mergeCell ref="AE270:AE271"/>
    <mergeCell ref="AF270:AF271"/>
    <mergeCell ref="AG270:AG271"/>
    <mergeCell ref="AH270:AH271"/>
    <mergeCell ref="AI270:AI271"/>
    <mergeCell ref="AJ270:AJ271"/>
    <mergeCell ref="A268:A269"/>
    <mergeCell ref="B268:B269"/>
    <mergeCell ref="D268:D269"/>
    <mergeCell ref="E268:E269"/>
    <mergeCell ref="F268:F269"/>
    <mergeCell ref="G268:G269"/>
    <mergeCell ref="H268:H269"/>
    <mergeCell ref="AC263:AC267"/>
    <mergeCell ref="AD263:AD267"/>
    <mergeCell ref="AE263:AE267"/>
    <mergeCell ref="AF263:AF267"/>
    <mergeCell ref="AG263:AG267"/>
    <mergeCell ref="AH263:AH267"/>
    <mergeCell ref="W263:W267"/>
    <mergeCell ref="X263:X267"/>
    <mergeCell ref="Y263:Y267"/>
    <mergeCell ref="Z263:Z267"/>
    <mergeCell ref="AA263:AA267"/>
    <mergeCell ref="AB263:AB267"/>
    <mergeCell ref="Q263:Q267"/>
    <mergeCell ref="R263:R267"/>
    <mergeCell ref="S263:S267"/>
    <mergeCell ref="T263:T267"/>
    <mergeCell ref="U263:U267"/>
    <mergeCell ref="V263:V267"/>
    <mergeCell ref="K263:K267"/>
    <mergeCell ref="L263:L267"/>
    <mergeCell ref="A263:A267"/>
    <mergeCell ref="B263:B267"/>
    <mergeCell ref="D263:D267"/>
    <mergeCell ref="E263:E267"/>
    <mergeCell ref="F263:F267"/>
    <mergeCell ref="G263:G267"/>
    <mergeCell ref="H263:H267"/>
    <mergeCell ref="I263:I267"/>
    <mergeCell ref="J263:J267"/>
    <mergeCell ref="AE260:AE262"/>
    <mergeCell ref="AF260:AF262"/>
    <mergeCell ref="AG260:AG262"/>
    <mergeCell ref="AH260:AH262"/>
    <mergeCell ref="AI260:AI262"/>
    <mergeCell ref="AJ260:AJ262"/>
    <mergeCell ref="Y260:Y262"/>
    <mergeCell ref="Z260:Z262"/>
    <mergeCell ref="AA260:AA262"/>
    <mergeCell ref="AB260:AB262"/>
    <mergeCell ref="AC260:AC262"/>
    <mergeCell ref="AD260:AD262"/>
    <mergeCell ref="S260:S262"/>
    <mergeCell ref="T260:T262"/>
    <mergeCell ref="U260:U262"/>
    <mergeCell ref="V260:V262"/>
    <mergeCell ref="W260:W262"/>
    <mergeCell ref="X260:X262"/>
    <mergeCell ref="P260:P262"/>
    <mergeCell ref="Q260:Q262"/>
    <mergeCell ref="R260:R262"/>
    <mergeCell ref="G260:G262"/>
    <mergeCell ref="H260:H262"/>
    <mergeCell ref="I260:I262"/>
    <mergeCell ref="J260:J262"/>
    <mergeCell ref="K260:K262"/>
    <mergeCell ref="L260:L262"/>
    <mergeCell ref="AG257:AG259"/>
    <mergeCell ref="AH257:AH259"/>
    <mergeCell ref="AI257:AI259"/>
    <mergeCell ref="AJ257:AJ259"/>
    <mergeCell ref="AK257:AK259"/>
    <mergeCell ref="M263:M267"/>
    <mergeCell ref="N263:N267"/>
    <mergeCell ref="O263:O267"/>
    <mergeCell ref="P263:P267"/>
    <mergeCell ref="AK260:AK262"/>
    <mergeCell ref="A260:A262"/>
    <mergeCell ref="B260:B262"/>
    <mergeCell ref="D260:D262"/>
    <mergeCell ref="E260:E262"/>
    <mergeCell ref="F260:F262"/>
    <mergeCell ref="AA257:AA259"/>
    <mergeCell ref="AB257:AB259"/>
    <mergeCell ref="AC257:AC259"/>
    <mergeCell ref="AD257:AD259"/>
    <mergeCell ref="AE257:AE259"/>
    <mergeCell ref="AF257:AF259"/>
    <mergeCell ref="U257:U259"/>
    <mergeCell ref="V257:V259"/>
    <mergeCell ref="W257:W259"/>
    <mergeCell ref="X257:X259"/>
    <mergeCell ref="Y257:Y259"/>
    <mergeCell ref="Z257:Z259"/>
    <mergeCell ref="O257:O259"/>
    <mergeCell ref="P257:P259"/>
    <mergeCell ref="Q257:Q259"/>
    <mergeCell ref="R257:R259"/>
    <mergeCell ref="S257:S259"/>
    <mergeCell ref="T257:T259"/>
    <mergeCell ref="I257:I259"/>
    <mergeCell ref="J257:J259"/>
    <mergeCell ref="K257:K259"/>
    <mergeCell ref="L257:L259"/>
    <mergeCell ref="M257:M259"/>
    <mergeCell ref="N257:N259"/>
    <mergeCell ref="M260:M262"/>
    <mergeCell ref="N260:N262"/>
    <mergeCell ref="O260:O262"/>
    <mergeCell ref="AI254:AI256"/>
    <mergeCell ref="AJ254:AJ256"/>
    <mergeCell ref="AK254:AK256"/>
    <mergeCell ref="A257:A259"/>
    <mergeCell ref="B257:B259"/>
    <mergeCell ref="D257:D259"/>
    <mergeCell ref="E257:E259"/>
    <mergeCell ref="F257:F259"/>
    <mergeCell ref="G257:G259"/>
    <mergeCell ref="H257:H259"/>
    <mergeCell ref="AC254:AC256"/>
    <mergeCell ref="AD254:AD256"/>
    <mergeCell ref="AE254:AE256"/>
    <mergeCell ref="AF254:AF256"/>
    <mergeCell ref="AG254:AG256"/>
    <mergeCell ref="AH254:AH256"/>
    <mergeCell ref="W254:W256"/>
    <mergeCell ref="X254:X256"/>
    <mergeCell ref="Y254:Y256"/>
    <mergeCell ref="Z254:Z256"/>
    <mergeCell ref="AA254:AA256"/>
    <mergeCell ref="AB254:AB256"/>
    <mergeCell ref="Q254:Q256"/>
    <mergeCell ref="R254:R256"/>
    <mergeCell ref="S254:S256"/>
    <mergeCell ref="T254:T256"/>
    <mergeCell ref="U254:U256"/>
    <mergeCell ref="V254:V256"/>
    <mergeCell ref="K254:K256"/>
    <mergeCell ref="L254:L256"/>
    <mergeCell ref="M254:M256"/>
    <mergeCell ref="N254:N256"/>
    <mergeCell ref="O254:O256"/>
    <mergeCell ref="P254:P256"/>
    <mergeCell ref="AK251:AK253"/>
    <mergeCell ref="A254:A256"/>
    <mergeCell ref="B254:B256"/>
    <mergeCell ref="D254:D256"/>
    <mergeCell ref="E254:E256"/>
    <mergeCell ref="F254:F256"/>
    <mergeCell ref="G254:G256"/>
    <mergeCell ref="H254:H256"/>
    <mergeCell ref="I254:I256"/>
    <mergeCell ref="J254:J256"/>
    <mergeCell ref="AE251:AE253"/>
    <mergeCell ref="AF251:AF253"/>
    <mergeCell ref="AG251:AG253"/>
    <mergeCell ref="AH251:AH253"/>
    <mergeCell ref="AI251:AI253"/>
    <mergeCell ref="AJ251:AJ253"/>
    <mergeCell ref="Y251:Y253"/>
    <mergeCell ref="Z251:Z253"/>
    <mergeCell ref="AA251:AA253"/>
    <mergeCell ref="AB251:AB253"/>
    <mergeCell ref="AC251:AC253"/>
    <mergeCell ref="AD251:AD253"/>
    <mergeCell ref="S251:S253"/>
    <mergeCell ref="T251:T253"/>
    <mergeCell ref="U251:U253"/>
    <mergeCell ref="V251:V253"/>
    <mergeCell ref="W251:W253"/>
    <mergeCell ref="X251:X253"/>
    <mergeCell ref="M251:M253"/>
    <mergeCell ref="N251:N253"/>
    <mergeCell ref="O251:O253"/>
    <mergeCell ref="P251:P253"/>
    <mergeCell ref="Q251:Q253"/>
    <mergeCell ref="R251:R253"/>
    <mergeCell ref="G251:G253"/>
    <mergeCell ref="H251:H253"/>
    <mergeCell ref="I251:I253"/>
    <mergeCell ref="J251:J253"/>
    <mergeCell ref="K251:K253"/>
    <mergeCell ref="L251:L253"/>
    <mergeCell ref="AG249:AG250"/>
    <mergeCell ref="AH249:AH250"/>
    <mergeCell ref="AI249:AI250"/>
    <mergeCell ref="AJ249:AJ250"/>
    <mergeCell ref="AK249:AK250"/>
    <mergeCell ref="A251:A253"/>
    <mergeCell ref="B251:B253"/>
    <mergeCell ref="D251:D253"/>
    <mergeCell ref="E251:E253"/>
    <mergeCell ref="F251:F253"/>
    <mergeCell ref="AA249:AA250"/>
    <mergeCell ref="AB249:AB250"/>
    <mergeCell ref="AC249:AC250"/>
    <mergeCell ref="AD249:AD250"/>
    <mergeCell ref="AE249:AE250"/>
    <mergeCell ref="AF249:AF250"/>
    <mergeCell ref="U249:U250"/>
    <mergeCell ref="V249:V250"/>
    <mergeCell ref="W249:W250"/>
    <mergeCell ref="X249:X250"/>
    <mergeCell ref="Y249:Y250"/>
    <mergeCell ref="Z249:Z250"/>
    <mergeCell ref="O249:O250"/>
    <mergeCell ref="P249:P250"/>
    <mergeCell ref="Q249:Q250"/>
    <mergeCell ref="R249:R250"/>
    <mergeCell ref="S249:S250"/>
    <mergeCell ref="T249:T250"/>
    <mergeCell ref="I249:I250"/>
    <mergeCell ref="J249:J250"/>
    <mergeCell ref="K249:K250"/>
    <mergeCell ref="L249:L250"/>
    <mergeCell ref="M249:M250"/>
    <mergeCell ref="N249:N250"/>
    <mergeCell ref="AI247:AI248"/>
    <mergeCell ref="AJ247:AJ248"/>
    <mergeCell ref="AK247:AK248"/>
    <mergeCell ref="A249:A250"/>
    <mergeCell ref="B249:B250"/>
    <mergeCell ref="D249:D250"/>
    <mergeCell ref="E249:E250"/>
    <mergeCell ref="F249:F250"/>
    <mergeCell ref="G249:G250"/>
    <mergeCell ref="H249:H250"/>
    <mergeCell ref="AC247:AC248"/>
    <mergeCell ref="AD247:AD248"/>
    <mergeCell ref="AE247:AE248"/>
    <mergeCell ref="AF247:AF248"/>
    <mergeCell ref="AG247:AG248"/>
    <mergeCell ref="AH247:AH248"/>
    <mergeCell ref="W247:W248"/>
    <mergeCell ref="X247:X248"/>
    <mergeCell ref="Y247:Y248"/>
    <mergeCell ref="Z247:Z248"/>
    <mergeCell ref="AA247:AA248"/>
    <mergeCell ref="AB247:AB248"/>
    <mergeCell ref="Q247:Q248"/>
    <mergeCell ref="R247:R248"/>
    <mergeCell ref="S247:S248"/>
    <mergeCell ref="T247:T248"/>
    <mergeCell ref="U247:U248"/>
    <mergeCell ref="V247:V248"/>
    <mergeCell ref="K247:K248"/>
    <mergeCell ref="L247:L248"/>
    <mergeCell ref="Y244:Y246"/>
    <mergeCell ref="Z244:Z246"/>
    <mergeCell ref="AA244:AA246"/>
    <mergeCell ref="AB244:AB246"/>
    <mergeCell ref="AC244:AC246"/>
    <mergeCell ref="AD244:AD246"/>
    <mergeCell ref="S244:S246"/>
    <mergeCell ref="T244:T246"/>
    <mergeCell ref="U244:U246"/>
    <mergeCell ref="V244:V246"/>
    <mergeCell ref="W244:W246"/>
    <mergeCell ref="X244:X246"/>
    <mergeCell ref="P244:P246"/>
    <mergeCell ref="Q244:Q246"/>
    <mergeCell ref="R244:R246"/>
    <mergeCell ref="G244:G246"/>
    <mergeCell ref="H244:H246"/>
    <mergeCell ref="M247:M248"/>
    <mergeCell ref="N247:N248"/>
    <mergeCell ref="O247:O248"/>
    <mergeCell ref="P247:P248"/>
    <mergeCell ref="AK244:AK246"/>
    <mergeCell ref="A244:A246"/>
    <mergeCell ref="B244:B246"/>
    <mergeCell ref="D244:D246"/>
    <mergeCell ref="E244:E246"/>
    <mergeCell ref="F244:F246"/>
    <mergeCell ref="AA239:AA243"/>
    <mergeCell ref="AB239:AB243"/>
    <mergeCell ref="AC239:AC243"/>
    <mergeCell ref="AD239:AD243"/>
    <mergeCell ref="AE239:AE243"/>
    <mergeCell ref="AF239:AF243"/>
    <mergeCell ref="U239:U243"/>
    <mergeCell ref="V239:V243"/>
    <mergeCell ref="W239:W243"/>
    <mergeCell ref="X239:X243"/>
    <mergeCell ref="Y239:Y243"/>
    <mergeCell ref="Z239:Z243"/>
    <mergeCell ref="O239:O243"/>
    <mergeCell ref="A247:A248"/>
    <mergeCell ref="B247:B248"/>
    <mergeCell ref="D247:D248"/>
    <mergeCell ref="E247:E248"/>
    <mergeCell ref="F247:F248"/>
    <mergeCell ref="G247:G248"/>
    <mergeCell ref="H247:H248"/>
    <mergeCell ref="I247:I248"/>
    <mergeCell ref="J247:J248"/>
    <mergeCell ref="P239:P243"/>
    <mergeCell ref="Q239:Q243"/>
    <mergeCell ref="R239:R243"/>
    <mergeCell ref="S239:S243"/>
    <mergeCell ref="T239:T243"/>
    <mergeCell ref="I239:I243"/>
    <mergeCell ref="J239:J243"/>
    <mergeCell ref="K239:K243"/>
    <mergeCell ref="L239:L243"/>
    <mergeCell ref="M239:M243"/>
    <mergeCell ref="N239:N243"/>
    <mergeCell ref="M244:M246"/>
    <mergeCell ref="N244:N246"/>
    <mergeCell ref="O244:O246"/>
    <mergeCell ref="AI234:AI238"/>
    <mergeCell ref="AJ234:AJ238"/>
    <mergeCell ref="AK234:AK238"/>
    <mergeCell ref="I244:I246"/>
    <mergeCell ref="J244:J246"/>
    <mergeCell ref="K244:K246"/>
    <mergeCell ref="L244:L246"/>
    <mergeCell ref="AG239:AG243"/>
    <mergeCell ref="AH239:AH243"/>
    <mergeCell ref="AI239:AI243"/>
    <mergeCell ref="AJ239:AJ243"/>
    <mergeCell ref="AK239:AK243"/>
    <mergeCell ref="AE244:AE246"/>
    <mergeCell ref="AF244:AF246"/>
    <mergeCell ref="AG244:AG246"/>
    <mergeCell ref="AH244:AH246"/>
    <mergeCell ref="AI244:AI246"/>
    <mergeCell ref="AJ244:AJ246"/>
    <mergeCell ref="A239:A243"/>
    <mergeCell ref="B239:B243"/>
    <mergeCell ref="D239:D243"/>
    <mergeCell ref="E239:E243"/>
    <mergeCell ref="F239:F243"/>
    <mergeCell ref="G239:G243"/>
    <mergeCell ref="H239:H243"/>
    <mergeCell ref="AC234:AC238"/>
    <mergeCell ref="AD234:AD238"/>
    <mergeCell ref="AE234:AE238"/>
    <mergeCell ref="AF234:AF238"/>
    <mergeCell ref="AG234:AG238"/>
    <mergeCell ref="AH234:AH238"/>
    <mergeCell ref="W234:W238"/>
    <mergeCell ref="X234:X238"/>
    <mergeCell ref="Y234:Y238"/>
    <mergeCell ref="Z234:Z238"/>
    <mergeCell ref="AA234:AA238"/>
    <mergeCell ref="AB234:AB238"/>
    <mergeCell ref="Q234:Q238"/>
    <mergeCell ref="R234:R238"/>
    <mergeCell ref="S234:S238"/>
    <mergeCell ref="T234:T238"/>
    <mergeCell ref="U234:U238"/>
    <mergeCell ref="V234:V238"/>
    <mergeCell ref="K234:K238"/>
    <mergeCell ref="L234:L238"/>
    <mergeCell ref="A234:A238"/>
    <mergeCell ref="B234:B238"/>
    <mergeCell ref="D234:D238"/>
    <mergeCell ref="E234:E238"/>
    <mergeCell ref="F234:F238"/>
    <mergeCell ref="G234:G238"/>
    <mergeCell ref="H234:H238"/>
    <mergeCell ref="I234:I238"/>
    <mergeCell ref="J234:J238"/>
    <mergeCell ref="AE229:AE233"/>
    <mergeCell ref="AF229:AF233"/>
    <mergeCell ref="AG229:AG233"/>
    <mergeCell ref="AH229:AH233"/>
    <mergeCell ref="AI229:AI233"/>
    <mergeCell ref="AJ229:AJ233"/>
    <mergeCell ref="Y229:Y233"/>
    <mergeCell ref="Z229:Z233"/>
    <mergeCell ref="AA229:AA233"/>
    <mergeCell ref="AB229:AB233"/>
    <mergeCell ref="AC229:AC233"/>
    <mergeCell ref="AD229:AD233"/>
    <mergeCell ref="S229:S233"/>
    <mergeCell ref="T229:T233"/>
    <mergeCell ref="U229:U233"/>
    <mergeCell ref="V229:V233"/>
    <mergeCell ref="W229:W233"/>
    <mergeCell ref="X229:X233"/>
    <mergeCell ref="P229:P233"/>
    <mergeCell ref="Q229:Q233"/>
    <mergeCell ref="R229:R233"/>
    <mergeCell ref="G229:G233"/>
    <mergeCell ref="H229:H233"/>
    <mergeCell ref="I229:I233"/>
    <mergeCell ref="J229:J233"/>
    <mergeCell ref="K229:K233"/>
    <mergeCell ref="L229:L233"/>
    <mergeCell ref="AG225:AG228"/>
    <mergeCell ref="AH225:AH228"/>
    <mergeCell ref="AI225:AI228"/>
    <mergeCell ref="AJ225:AJ228"/>
    <mergeCell ref="AK225:AK228"/>
    <mergeCell ref="M234:M238"/>
    <mergeCell ref="N234:N238"/>
    <mergeCell ref="O234:O238"/>
    <mergeCell ref="P234:P238"/>
    <mergeCell ref="AK229:AK233"/>
    <mergeCell ref="A229:A233"/>
    <mergeCell ref="B229:B233"/>
    <mergeCell ref="D229:D233"/>
    <mergeCell ref="E229:E233"/>
    <mergeCell ref="F229:F233"/>
    <mergeCell ref="AA225:AA228"/>
    <mergeCell ref="AB225:AB228"/>
    <mergeCell ref="AC225:AC228"/>
    <mergeCell ref="AD225:AD228"/>
    <mergeCell ref="AE225:AE228"/>
    <mergeCell ref="AF225:AF228"/>
    <mergeCell ref="U225:U228"/>
    <mergeCell ref="V225:V228"/>
    <mergeCell ref="W225:W228"/>
    <mergeCell ref="X225:X228"/>
    <mergeCell ref="Y225:Y228"/>
    <mergeCell ref="Z225:Z228"/>
    <mergeCell ref="O225:O228"/>
    <mergeCell ref="P225:P228"/>
    <mergeCell ref="Q225:Q228"/>
    <mergeCell ref="R225:R228"/>
    <mergeCell ref="S225:S228"/>
    <mergeCell ref="T225:T228"/>
    <mergeCell ref="I225:I228"/>
    <mergeCell ref="J225:J228"/>
    <mergeCell ref="K225:K228"/>
    <mergeCell ref="L225:L228"/>
    <mergeCell ref="M225:M228"/>
    <mergeCell ref="N225:N228"/>
    <mergeCell ref="M229:M233"/>
    <mergeCell ref="N229:N233"/>
    <mergeCell ref="O229:O233"/>
    <mergeCell ref="AI221:AI224"/>
    <mergeCell ref="AJ221:AJ224"/>
    <mergeCell ref="AK221:AK224"/>
    <mergeCell ref="A225:A228"/>
    <mergeCell ref="B225:B228"/>
    <mergeCell ref="D225:D228"/>
    <mergeCell ref="E225:E228"/>
    <mergeCell ref="F225:F228"/>
    <mergeCell ref="G225:G228"/>
    <mergeCell ref="H225:H228"/>
    <mergeCell ref="AC221:AC224"/>
    <mergeCell ref="AD221:AD224"/>
    <mergeCell ref="AE221:AE224"/>
    <mergeCell ref="AF221:AF224"/>
    <mergeCell ref="AG221:AG224"/>
    <mergeCell ref="AH221:AH224"/>
    <mergeCell ref="W221:W224"/>
    <mergeCell ref="X221:X224"/>
    <mergeCell ref="Y221:Y224"/>
    <mergeCell ref="Z221:Z224"/>
    <mergeCell ref="AA221:AA224"/>
    <mergeCell ref="AB221:AB224"/>
    <mergeCell ref="Q221:Q224"/>
    <mergeCell ref="R221:R224"/>
    <mergeCell ref="S221:S224"/>
    <mergeCell ref="T221:T224"/>
    <mergeCell ref="U221:U224"/>
    <mergeCell ref="V221:V224"/>
    <mergeCell ref="K221:K224"/>
    <mergeCell ref="L221:L224"/>
    <mergeCell ref="M221:M224"/>
    <mergeCell ref="N221:N224"/>
    <mergeCell ref="O221:O224"/>
    <mergeCell ref="P221:P224"/>
    <mergeCell ref="AK217:AK220"/>
    <mergeCell ref="A221:A224"/>
    <mergeCell ref="B221:B224"/>
    <mergeCell ref="D221:D224"/>
    <mergeCell ref="E221:E224"/>
    <mergeCell ref="F221:F224"/>
    <mergeCell ref="G221:G224"/>
    <mergeCell ref="H221:H224"/>
    <mergeCell ref="I221:I224"/>
    <mergeCell ref="J221:J224"/>
    <mergeCell ref="AE217:AE220"/>
    <mergeCell ref="AF217:AF220"/>
    <mergeCell ref="AG217:AG220"/>
    <mergeCell ref="AH217:AH220"/>
    <mergeCell ref="AI217:AI220"/>
    <mergeCell ref="AJ217:AJ220"/>
    <mergeCell ref="Y217:Y220"/>
    <mergeCell ref="Z217:Z220"/>
    <mergeCell ref="AA217:AA220"/>
    <mergeCell ref="AB217:AB220"/>
    <mergeCell ref="AC217:AC220"/>
    <mergeCell ref="AD217:AD220"/>
    <mergeCell ref="S217:S220"/>
    <mergeCell ref="T217:T220"/>
    <mergeCell ref="U217:U220"/>
    <mergeCell ref="V217:V220"/>
    <mergeCell ref="W217:W220"/>
    <mergeCell ref="X217:X220"/>
    <mergeCell ref="M217:M220"/>
    <mergeCell ref="N217:N220"/>
    <mergeCell ref="O217:O220"/>
    <mergeCell ref="P217:P220"/>
    <mergeCell ref="Q217:Q220"/>
    <mergeCell ref="R217:R220"/>
    <mergeCell ref="G217:G220"/>
    <mergeCell ref="H217:H220"/>
    <mergeCell ref="I217:I220"/>
    <mergeCell ref="J217:J220"/>
    <mergeCell ref="K217:K220"/>
    <mergeCell ref="L217:L220"/>
    <mergeCell ref="AG213:AG216"/>
    <mergeCell ref="AH213:AH216"/>
    <mergeCell ref="AI213:AI216"/>
    <mergeCell ref="AJ213:AJ216"/>
    <mergeCell ref="AK213:AK216"/>
    <mergeCell ref="A217:A220"/>
    <mergeCell ref="B217:B220"/>
    <mergeCell ref="D217:D220"/>
    <mergeCell ref="E217:E220"/>
    <mergeCell ref="F217:F220"/>
    <mergeCell ref="AA213:AA216"/>
    <mergeCell ref="AB213:AB216"/>
    <mergeCell ref="AC213:AC216"/>
    <mergeCell ref="AD213:AD216"/>
    <mergeCell ref="AE213:AE216"/>
    <mergeCell ref="AF213:AF216"/>
    <mergeCell ref="U213:U216"/>
    <mergeCell ref="V213:V216"/>
    <mergeCell ref="W213:W216"/>
    <mergeCell ref="X213:X216"/>
    <mergeCell ref="Y213:Y216"/>
    <mergeCell ref="Z213:Z216"/>
    <mergeCell ref="O213:O216"/>
    <mergeCell ref="P213:P216"/>
    <mergeCell ref="Q213:Q216"/>
    <mergeCell ref="R213:R216"/>
    <mergeCell ref="S213:S216"/>
    <mergeCell ref="T213:T216"/>
    <mergeCell ref="I213:I216"/>
    <mergeCell ref="J213:J216"/>
    <mergeCell ref="K213:K216"/>
    <mergeCell ref="L213:L216"/>
    <mergeCell ref="M213:M216"/>
    <mergeCell ref="N213:N216"/>
    <mergeCell ref="AI209:AI212"/>
    <mergeCell ref="AJ209:AJ212"/>
    <mergeCell ref="AK209:AK212"/>
    <mergeCell ref="A213:A216"/>
    <mergeCell ref="B213:B216"/>
    <mergeCell ref="D213:D216"/>
    <mergeCell ref="E213:E216"/>
    <mergeCell ref="F213:F216"/>
    <mergeCell ref="G213:G216"/>
    <mergeCell ref="H213:H216"/>
    <mergeCell ref="AC209:AC212"/>
    <mergeCell ref="AD209:AD212"/>
    <mergeCell ref="AE209:AE212"/>
    <mergeCell ref="AF209:AF212"/>
    <mergeCell ref="AG209:AG212"/>
    <mergeCell ref="AH209:AH212"/>
    <mergeCell ref="W209:W212"/>
    <mergeCell ref="X209:X212"/>
    <mergeCell ref="Y209:Y212"/>
    <mergeCell ref="Z209:Z212"/>
    <mergeCell ref="AA209:AA212"/>
    <mergeCell ref="AB209:AB212"/>
    <mergeCell ref="Q209:Q212"/>
    <mergeCell ref="R209:R212"/>
    <mergeCell ref="S209:S212"/>
    <mergeCell ref="T209:T212"/>
    <mergeCell ref="U209:U212"/>
    <mergeCell ref="V209:V212"/>
    <mergeCell ref="K209:K212"/>
    <mergeCell ref="L209:L212"/>
    <mergeCell ref="Y205:Y208"/>
    <mergeCell ref="Z205:Z208"/>
    <mergeCell ref="AA205:AA208"/>
    <mergeCell ref="AB205:AB208"/>
    <mergeCell ref="AC205:AC208"/>
    <mergeCell ref="AD205:AD208"/>
    <mergeCell ref="S205:S208"/>
    <mergeCell ref="T205:T208"/>
    <mergeCell ref="U205:U208"/>
    <mergeCell ref="V205:V208"/>
    <mergeCell ref="W205:W208"/>
    <mergeCell ref="X205:X208"/>
    <mergeCell ref="P205:P208"/>
    <mergeCell ref="Q205:Q208"/>
    <mergeCell ref="R205:R208"/>
    <mergeCell ref="G205:G208"/>
    <mergeCell ref="H205:H208"/>
    <mergeCell ref="M209:M212"/>
    <mergeCell ref="N209:N212"/>
    <mergeCell ref="O209:O212"/>
    <mergeCell ref="P209:P212"/>
    <mergeCell ref="AK205:AK208"/>
    <mergeCell ref="A205:A208"/>
    <mergeCell ref="B205:B208"/>
    <mergeCell ref="D205:D208"/>
    <mergeCell ref="E205:E208"/>
    <mergeCell ref="F205:F208"/>
    <mergeCell ref="AA201:AA204"/>
    <mergeCell ref="AB201:AB204"/>
    <mergeCell ref="AC201:AC204"/>
    <mergeCell ref="AD201:AD204"/>
    <mergeCell ref="AE201:AE204"/>
    <mergeCell ref="AF201:AF204"/>
    <mergeCell ref="U201:U204"/>
    <mergeCell ref="V201:V204"/>
    <mergeCell ref="W201:W204"/>
    <mergeCell ref="X201:X204"/>
    <mergeCell ref="Y201:Y204"/>
    <mergeCell ref="Z201:Z204"/>
    <mergeCell ref="O201:O204"/>
    <mergeCell ref="A209:A212"/>
    <mergeCell ref="B209:B212"/>
    <mergeCell ref="D209:D212"/>
    <mergeCell ref="E209:E212"/>
    <mergeCell ref="F209:F212"/>
    <mergeCell ref="G209:G212"/>
    <mergeCell ref="H209:H212"/>
    <mergeCell ref="I209:I212"/>
    <mergeCell ref="J209:J212"/>
    <mergeCell ref="P201:P204"/>
    <mergeCell ref="Q201:Q204"/>
    <mergeCell ref="R201:R204"/>
    <mergeCell ref="S201:S204"/>
    <mergeCell ref="T201:T204"/>
    <mergeCell ref="I201:I204"/>
    <mergeCell ref="J201:J204"/>
    <mergeCell ref="K201:K204"/>
    <mergeCell ref="L201:L204"/>
    <mergeCell ref="M201:M204"/>
    <mergeCell ref="N201:N204"/>
    <mergeCell ref="M205:M208"/>
    <mergeCell ref="N205:N208"/>
    <mergeCell ref="O205:O208"/>
    <mergeCell ref="AI199:AI200"/>
    <mergeCell ref="AJ199:AJ200"/>
    <mergeCell ref="AK199:AK200"/>
    <mergeCell ref="I205:I208"/>
    <mergeCell ref="J205:J208"/>
    <mergeCell ref="K205:K208"/>
    <mergeCell ref="L205:L208"/>
    <mergeCell ref="AG201:AG204"/>
    <mergeCell ref="AH201:AH204"/>
    <mergeCell ref="AI201:AI204"/>
    <mergeCell ref="AJ201:AJ204"/>
    <mergeCell ref="AK201:AK204"/>
    <mergeCell ref="AE205:AE208"/>
    <mergeCell ref="AF205:AF208"/>
    <mergeCell ref="AG205:AG208"/>
    <mergeCell ref="AH205:AH208"/>
    <mergeCell ref="AI205:AI208"/>
    <mergeCell ref="AJ205:AJ208"/>
    <mergeCell ref="A201:A204"/>
    <mergeCell ref="B201:B204"/>
    <mergeCell ref="D201:D204"/>
    <mergeCell ref="E201:E204"/>
    <mergeCell ref="F201:F204"/>
    <mergeCell ref="G201:G204"/>
    <mergeCell ref="H201:H204"/>
    <mergeCell ref="AC199:AC200"/>
    <mergeCell ref="AD199:AD200"/>
    <mergeCell ref="AE199:AE200"/>
    <mergeCell ref="AF199:AF200"/>
    <mergeCell ref="AG199:AG200"/>
    <mergeCell ref="AH199:AH200"/>
    <mergeCell ref="W199:W200"/>
    <mergeCell ref="X199:X200"/>
    <mergeCell ref="Y199:Y200"/>
    <mergeCell ref="Z199:Z200"/>
    <mergeCell ref="AA199:AA200"/>
    <mergeCell ref="AB199:AB200"/>
    <mergeCell ref="Q199:Q200"/>
    <mergeCell ref="R199:R200"/>
    <mergeCell ref="S199:S200"/>
    <mergeCell ref="T199:T200"/>
    <mergeCell ref="U199:U200"/>
    <mergeCell ref="V199:V200"/>
    <mergeCell ref="K199:K200"/>
    <mergeCell ref="L199:L200"/>
    <mergeCell ref="A199:A200"/>
    <mergeCell ref="B199:B200"/>
    <mergeCell ref="D199:D200"/>
    <mergeCell ref="E199:E200"/>
    <mergeCell ref="F199:F200"/>
    <mergeCell ref="G199:G200"/>
    <mergeCell ref="H199:H200"/>
    <mergeCell ref="I199:I200"/>
    <mergeCell ref="J199:J200"/>
    <mergeCell ref="AE197:AE198"/>
    <mergeCell ref="AF197:AF198"/>
    <mergeCell ref="AG197:AG198"/>
    <mergeCell ref="AH197:AH198"/>
    <mergeCell ref="AI197:AI198"/>
    <mergeCell ref="AJ197:AJ198"/>
    <mergeCell ref="Y197:Y198"/>
    <mergeCell ref="Z197:Z198"/>
    <mergeCell ref="AA197:AA198"/>
    <mergeCell ref="AB197:AB198"/>
    <mergeCell ref="AC197:AC198"/>
    <mergeCell ref="AD197:AD198"/>
    <mergeCell ref="S197:S198"/>
    <mergeCell ref="T197:T198"/>
    <mergeCell ref="U197:U198"/>
    <mergeCell ref="V197:V198"/>
    <mergeCell ref="W197:W198"/>
    <mergeCell ref="X197:X198"/>
    <mergeCell ref="P197:P198"/>
    <mergeCell ref="Q197:Q198"/>
    <mergeCell ref="R197:R198"/>
    <mergeCell ref="G197:G198"/>
    <mergeCell ref="H197:H198"/>
    <mergeCell ref="I197:I198"/>
    <mergeCell ref="J197:J198"/>
    <mergeCell ref="K197:K198"/>
    <mergeCell ref="L197:L198"/>
    <mergeCell ref="AG194:AG196"/>
    <mergeCell ref="AH194:AH196"/>
    <mergeCell ref="AI194:AI196"/>
    <mergeCell ref="AJ194:AJ196"/>
    <mergeCell ref="AK194:AK196"/>
    <mergeCell ref="M199:M200"/>
    <mergeCell ref="N199:N200"/>
    <mergeCell ref="O199:O200"/>
    <mergeCell ref="P199:P200"/>
    <mergeCell ref="AK197:AK198"/>
    <mergeCell ref="A197:A198"/>
    <mergeCell ref="B197:B198"/>
    <mergeCell ref="D197:D198"/>
    <mergeCell ref="E197:E198"/>
    <mergeCell ref="F197:F198"/>
    <mergeCell ref="AA194:AA196"/>
    <mergeCell ref="AB194:AB196"/>
    <mergeCell ref="AC194:AC196"/>
    <mergeCell ref="AD194:AD196"/>
    <mergeCell ref="AE194:AE196"/>
    <mergeCell ref="AF194:AF196"/>
    <mergeCell ref="U194:U196"/>
    <mergeCell ref="V194:V196"/>
    <mergeCell ref="W194:W196"/>
    <mergeCell ref="X194:X196"/>
    <mergeCell ref="Y194:Y196"/>
    <mergeCell ref="Z194:Z196"/>
    <mergeCell ref="O194:O196"/>
    <mergeCell ref="P194:P196"/>
    <mergeCell ref="Q194:Q196"/>
    <mergeCell ref="R194:R196"/>
    <mergeCell ref="S194:S196"/>
    <mergeCell ref="T194:T196"/>
    <mergeCell ref="I194:I196"/>
    <mergeCell ref="J194:J196"/>
    <mergeCell ref="K194:K196"/>
    <mergeCell ref="L194:L196"/>
    <mergeCell ref="M194:M196"/>
    <mergeCell ref="N194:N196"/>
    <mergeCell ref="M197:M198"/>
    <mergeCell ref="N197:N198"/>
    <mergeCell ref="O197:O198"/>
    <mergeCell ref="AI191:AI193"/>
    <mergeCell ref="AJ191:AJ193"/>
    <mergeCell ref="AK191:AK193"/>
    <mergeCell ref="A194:A196"/>
    <mergeCell ref="B194:B196"/>
    <mergeCell ref="D194:D196"/>
    <mergeCell ref="E194:E196"/>
    <mergeCell ref="F194:F196"/>
    <mergeCell ref="G194:G196"/>
    <mergeCell ref="H194:H196"/>
    <mergeCell ref="AC191:AC193"/>
    <mergeCell ref="AD191:AD193"/>
    <mergeCell ref="AE191:AE193"/>
    <mergeCell ref="AF191:AF193"/>
    <mergeCell ref="AG191:AG193"/>
    <mergeCell ref="AH191:AH193"/>
    <mergeCell ref="W191:W193"/>
    <mergeCell ref="X191:X193"/>
    <mergeCell ref="Y191:Y193"/>
    <mergeCell ref="Z191:Z193"/>
    <mergeCell ref="AA191:AA193"/>
    <mergeCell ref="AB191:AB193"/>
    <mergeCell ref="Q191:Q193"/>
    <mergeCell ref="R191:R193"/>
    <mergeCell ref="S191:S193"/>
    <mergeCell ref="T191:T193"/>
    <mergeCell ref="U191:U193"/>
    <mergeCell ref="V191:V193"/>
    <mergeCell ref="K191:K193"/>
    <mergeCell ref="L191:L193"/>
    <mergeCell ref="M191:M193"/>
    <mergeCell ref="N191:N193"/>
    <mergeCell ref="O191:O193"/>
    <mergeCell ref="P191:P193"/>
    <mergeCell ref="AK188:AK190"/>
    <mergeCell ref="A191:A193"/>
    <mergeCell ref="B191:B193"/>
    <mergeCell ref="D191:D193"/>
    <mergeCell ref="E191:E193"/>
    <mergeCell ref="F191:F193"/>
    <mergeCell ref="G191:G193"/>
    <mergeCell ref="H191:H193"/>
    <mergeCell ref="I191:I193"/>
    <mergeCell ref="J191:J193"/>
    <mergeCell ref="AE188:AE190"/>
    <mergeCell ref="AF188:AF190"/>
    <mergeCell ref="AG188:AG190"/>
    <mergeCell ref="AH188:AH190"/>
    <mergeCell ref="AI188:AI190"/>
    <mergeCell ref="AJ188:AJ190"/>
    <mergeCell ref="Y188:Y190"/>
    <mergeCell ref="Z188:Z190"/>
    <mergeCell ref="AA188:AA190"/>
    <mergeCell ref="AB188:AB190"/>
    <mergeCell ref="AC188:AC190"/>
    <mergeCell ref="AD188:AD190"/>
    <mergeCell ref="S188:S190"/>
    <mergeCell ref="T188:T190"/>
    <mergeCell ref="U188:U190"/>
    <mergeCell ref="V188:V190"/>
    <mergeCell ref="W188:W190"/>
    <mergeCell ref="X188:X190"/>
    <mergeCell ref="M188:M190"/>
    <mergeCell ref="N188:N190"/>
    <mergeCell ref="O188:O190"/>
    <mergeCell ref="P188:P190"/>
    <mergeCell ref="Q188:Q190"/>
    <mergeCell ref="R188:R190"/>
    <mergeCell ref="G188:G190"/>
    <mergeCell ref="H188:H190"/>
    <mergeCell ref="I188:I190"/>
    <mergeCell ref="J188:J190"/>
    <mergeCell ref="K188:K190"/>
    <mergeCell ref="L188:L190"/>
    <mergeCell ref="AG185:AG187"/>
    <mergeCell ref="AH185:AH187"/>
    <mergeCell ref="AI185:AI187"/>
    <mergeCell ref="AJ185:AJ187"/>
    <mergeCell ref="AK185:AK187"/>
    <mergeCell ref="A188:A190"/>
    <mergeCell ref="B188:B190"/>
    <mergeCell ref="D188:D190"/>
    <mergeCell ref="E188:E190"/>
    <mergeCell ref="F188:F190"/>
    <mergeCell ref="AA185:AA187"/>
    <mergeCell ref="AB185:AB187"/>
    <mergeCell ref="AC185:AC187"/>
    <mergeCell ref="AD185:AD187"/>
    <mergeCell ref="AE185:AE187"/>
    <mergeCell ref="AF185:AF187"/>
    <mergeCell ref="U185:U187"/>
    <mergeCell ref="V185:V187"/>
    <mergeCell ref="W185:W187"/>
    <mergeCell ref="X185:X187"/>
    <mergeCell ref="Y185:Y187"/>
    <mergeCell ref="Z185:Z187"/>
    <mergeCell ref="O185:O187"/>
    <mergeCell ref="P185:P187"/>
    <mergeCell ref="Q185:Q187"/>
    <mergeCell ref="R185:R187"/>
    <mergeCell ref="S185:S187"/>
    <mergeCell ref="T185:T187"/>
    <mergeCell ref="I185:I187"/>
    <mergeCell ref="J185:J187"/>
    <mergeCell ref="K185:K187"/>
    <mergeCell ref="L185:L187"/>
    <mergeCell ref="M185:M187"/>
    <mergeCell ref="N185:N187"/>
    <mergeCell ref="AI181:AI184"/>
    <mergeCell ref="AJ181:AJ184"/>
    <mergeCell ref="AK181:AK184"/>
    <mergeCell ref="A185:A187"/>
    <mergeCell ref="B185:B187"/>
    <mergeCell ref="D185:D187"/>
    <mergeCell ref="E185:E187"/>
    <mergeCell ref="F185:F187"/>
    <mergeCell ref="G185:G187"/>
    <mergeCell ref="H185:H187"/>
    <mergeCell ref="AC181:AC184"/>
    <mergeCell ref="AD181:AD184"/>
    <mergeCell ref="AE181:AE184"/>
    <mergeCell ref="AF181:AF184"/>
    <mergeCell ref="AG181:AG184"/>
    <mergeCell ref="AH181:AH184"/>
    <mergeCell ref="W181:W184"/>
    <mergeCell ref="X181:X184"/>
    <mergeCell ref="Y181:Y184"/>
    <mergeCell ref="Z181:Z184"/>
    <mergeCell ref="AA181:AA184"/>
    <mergeCell ref="AB181:AB184"/>
    <mergeCell ref="Q181:Q184"/>
    <mergeCell ref="R181:R184"/>
    <mergeCell ref="S181:S184"/>
    <mergeCell ref="T181:T184"/>
    <mergeCell ref="U181:U184"/>
    <mergeCell ref="V181:V184"/>
    <mergeCell ref="K181:K184"/>
    <mergeCell ref="L181:L184"/>
    <mergeCell ref="Y178:Y180"/>
    <mergeCell ref="Z178:Z180"/>
    <mergeCell ref="AA178:AA180"/>
    <mergeCell ref="AB178:AB180"/>
    <mergeCell ref="AC178:AC180"/>
    <mergeCell ref="AD178:AD180"/>
    <mergeCell ref="S178:S180"/>
    <mergeCell ref="T178:T180"/>
    <mergeCell ref="U178:U180"/>
    <mergeCell ref="V178:V180"/>
    <mergeCell ref="W178:W180"/>
    <mergeCell ref="X178:X180"/>
    <mergeCell ref="P178:P180"/>
    <mergeCell ref="Q178:Q180"/>
    <mergeCell ref="R178:R180"/>
    <mergeCell ref="G178:G180"/>
    <mergeCell ref="H178:H180"/>
    <mergeCell ref="M181:M184"/>
    <mergeCell ref="N181:N184"/>
    <mergeCell ref="O181:O184"/>
    <mergeCell ref="P181:P184"/>
    <mergeCell ref="AK178:AK180"/>
    <mergeCell ref="A178:A180"/>
    <mergeCell ref="B178:B180"/>
    <mergeCell ref="D178:D180"/>
    <mergeCell ref="E178:E180"/>
    <mergeCell ref="F178:F180"/>
    <mergeCell ref="AA175:AA177"/>
    <mergeCell ref="AB175:AB177"/>
    <mergeCell ref="AC175:AC177"/>
    <mergeCell ref="AD175:AD177"/>
    <mergeCell ref="AE175:AE177"/>
    <mergeCell ref="AF175:AF177"/>
    <mergeCell ref="U175:U177"/>
    <mergeCell ref="V175:V177"/>
    <mergeCell ref="W175:W177"/>
    <mergeCell ref="X175:X177"/>
    <mergeCell ref="Y175:Y177"/>
    <mergeCell ref="Z175:Z177"/>
    <mergeCell ref="O175:O177"/>
    <mergeCell ref="A181:A184"/>
    <mergeCell ref="B181:B184"/>
    <mergeCell ref="D181:D184"/>
    <mergeCell ref="E181:E184"/>
    <mergeCell ref="F181:F184"/>
    <mergeCell ref="G181:G184"/>
    <mergeCell ref="H181:H184"/>
    <mergeCell ref="I181:I184"/>
    <mergeCell ref="J181:J184"/>
    <mergeCell ref="P175:P177"/>
    <mergeCell ref="Q175:Q177"/>
    <mergeCell ref="R175:R177"/>
    <mergeCell ref="S175:S177"/>
    <mergeCell ref="T175:T177"/>
    <mergeCell ref="I175:I177"/>
    <mergeCell ref="J175:J177"/>
    <mergeCell ref="K175:K177"/>
    <mergeCell ref="L175:L177"/>
    <mergeCell ref="M175:M177"/>
    <mergeCell ref="N175:N177"/>
    <mergeCell ref="M178:M180"/>
    <mergeCell ref="N178:N180"/>
    <mergeCell ref="O178:O180"/>
    <mergeCell ref="AI169:AI174"/>
    <mergeCell ref="AJ169:AJ174"/>
    <mergeCell ref="AK169:AK174"/>
    <mergeCell ref="I178:I180"/>
    <mergeCell ref="J178:J180"/>
    <mergeCell ref="K178:K180"/>
    <mergeCell ref="L178:L180"/>
    <mergeCell ref="AG175:AG177"/>
    <mergeCell ref="AH175:AH177"/>
    <mergeCell ref="AI175:AI177"/>
    <mergeCell ref="AJ175:AJ177"/>
    <mergeCell ref="AK175:AK177"/>
    <mergeCell ref="AE178:AE180"/>
    <mergeCell ref="AF178:AF180"/>
    <mergeCell ref="AG178:AG180"/>
    <mergeCell ref="AH178:AH180"/>
    <mergeCell ref="AI178:AI180"/>
    <mergeCell ref="AJ178:AJ180"/>
    <mergeCell ref="A175:A177"/>
    <mergeCell ref="B175:B177"/>
    <mergeCell ref="D175:D177"/>
    <mergeCell ref="E175:E177"/>
    <mergeCell ref="F175:F177"/>
    <mergeCell ref="G175:G177"/>
    <mergeCell ref="H175:H177"/>
    <mergeCell ref="AC169:AC174"/>
    <mergeCell ref="AD169:AD174"/>
    <mergeCell ref="AE169:AE174"/>
    <mergeCell ref="AF169:AF174"/>
    <mergeCell ref="AG169:AG174"/>
    <mergeCell ref="AH169:AH174"/>
    <mergeCell ref="W169:W174"/>
    <mergeCell ref="X169:X174"/>
    <mergeCell ref="Y169:Y174"/>
    <mergeCell ref="Z169:Z174"/>
    <mergeCell ref="AA169:AA174"/>
    <mergeCell ref="AB169:AB174"/>
    <mergeCell ref="Q169:Q174"/>
    <mergeCell ref="R169:R174"/>
    <mergeCell ref="S169:S174"/>
    <mergeCell ref="T169:T174"/>
    <mergeCell ref="U169:U174"/>
    <mergeCell ref="V169:V174"/>
    <mergeCell ref="K169:K174"/>
    <mergeCell ref="L169:L174"/>
    <mergeCell ref="A169:A174"/>
    <mergeCell ref="B169:B174"/>
    <mergeCell ref="D169:D174"/>
    <mergeCell ref="E169:E174"/>
    <mergeCell ref="F169:F174"/>
    <mergeCell ref="G169:G174"/>
    <mergeCell ref="H169:H174"/>
    <mergeCell ref="I169:I174"/>
    <mergeCell ref="J169:J174"/>
    <mergeCell ref="AE163:AE168"/>
    <mergeCell ref="AF163:AF168"/>
    <mergeCell ref="AG163:AG168"/>
    <mergeCell ref="AH163:AH168"/>
    <mergeCell ref="AI163:AI168"/>
    <mergeCell ref="AJ163:AJ168"/>
    <mergeCell ref="Y163:Y168"/>
    <mergeCell ref="Z163:Z168"/>
    <mergeCell ref="AA163:AA168"/>
    <mergeCell ref="AB163:AB168"/>
    <mergeCell ref="AC163:AC168"/>
    <mergeCell ref="AD163:AD168"/>
    <mergeCell ref="S163:S168"/>
    <mergeCell ref="T163:T168"/>
    <mergeCell ref="U163:U168"/>
    <mergeCell ref="V163:V168"/>
    <mergeCell ref="W163:W168"/>
    <mergeCell ref="X163:X168"/>
    <mergeCell ref="P163:P168"/>
    <mergeCell ref="Q163:Q168"/>
    <mergeCell ref="R163:R168"/>
    <mergeCell ref="G163:G168"/>
    <mergeCell ref="H163:H168"/>
    <mergeCell ref="I163:I168"/>
    <mergeCell ref="J163:J168"/>
    <mergeCell ref="K163:K168"/>
    <mergeCell ref="L163:L168"/>
    <mergeCell ref="AG160:AG162"/>
    <mergeCell ref="AH160:AH162"/>
    <mergeCell ref="AI160:AI162"/>
    <mergeCell ref="AJ160:AJ162"/>
    <mergeCell ref="AK160:AK162"/>
    <mergeCell ref="M169:M174"/>
    <mergeCell ref="N169:N174"/>
    <mergeCell ref="O169:O174"/>
    <mergeCell ref="P169:P174"/>
    <mergeCell ref="AK163:AK168"/>
    <mergeCell ref="A163:A168"/>
    <mergeCell ref="B163:B168"/>
    <mergeCell ref="D163:D168"/>
    <mergeCell ref="E163:E168"/>
    <mergeCell ref="F163:F168"/>
    <mergeCell ref="AA160:AA162"/>
    <mergeCell ref="AB160:AB162"/>
    <mergeCell ref="AC160:AC162"/>
    <mergeCell ref="AD160:AD162"/>
    <mergeCell ref="AE160:AE162"/>
    <mergeCell ref="AF160:AF162"/>
    <mergeCell ref="U160:U162"/>
    <mergeCell ref="V160:V162"/>
    <mergeCell ref="W160:W162"/>
    <mergeCell ref="X160:X162"/>
    <mergeCell ref="Y160:Y162"/>
    <mergeCell ref="Z160:Z162"/>
    <mergeCell ref="O160:O162"/>
    <mergeCell ref="P160:P162"/>
    <mergeCell ref="Q160:Q162"/>
    <mergeCell ref="R160:R162"/>
    <mergeCell ref="S160:S162"/>
    <mergeCell ref="T160:T162"/>
    <mergeCell ref="I160:I162"/>
    <mergeCell ref="J160:J162"/>
    <mergeCell ref="K160:K162"/>
    <mergeCell ref="L160:L162"/>
    <mergeCell ref="M160:M162"/>
    <mergeCell ref="N160:N162"/>
    <mergeCell ref="M163:M168"/>
    <mergeCell ref="N163:N168"/>
    <mergeCell ref="O163:O168"/>
    <mergeCell ref="AI157:AI159"/>
    <mergeCell ref="AJ157:AJ159"/>
    <mergeCell ref="AK157:AK159"/>
    <mergeCell ref="A160:A162"/>
    <mergeCell ref="B160:B162"/>
    <mergeCell ref="D160:D162"/>
    <mergeCell ref="E160:E162"/>
    <mergeCell ref="F160:F162"/>
    <mergeCell ref="G160:G162"/>
    <mergeCell ref="H160:H162"/>
    <mergeCell ref="AC157:AC159"/>
    <mergeCell ref="AD157:AD159"/>
    <mergeCell ref="AE157:AE159"/>
    <mergeCell ref="AF157:AF159"/>
    <mergeCell ref="AG157:AG159"/>
    <mergeCell ref="AH157:AH159"/>
    <mergeCell ref="W157:W159"/>
    <mergeCell ref="X157:X159"/>
    <mergeCell ref="Y157:Y159"/>
    <mergeCell ref="Z157:Z159"/>
    <mergeCell ref="AA157:AA159"/>
    <mergeCell ref="AB157:AB159"/>
    <mergeCell ref="Q157:Q159"/>
    <mergeCell ref="R157:R159"/>
    <mergeCell ref="S157:S159"/>
    <mergeCell ref="T157:T159"/>
    <mergeCell ref="U157:U159"/>
    <mergeCell ref="V157:V159"/>
    <mergeCell ref="K157:K159"/>
    <mergeCell ref="L157:L159"/>
    <mergeCell ref="M157:M159"/>
    <mergeCell ref="N157:N159"/>
    <mergeCell ref="O157:O159"/>
    <mergeCell ref="P157:P159"/>
    <mergeCell ref="AK154:AK156"/>
    <mergeCell ref="A157:A159"/>
    <mergeCell ref="B157:B159"/>
    <mergeCell ref="D157:D159"/>
    <mergeCell ref="E157:E159"/>
    <mergeCell ref="F157:F159"/>
    <mergeCell ref="G157:G159"/>
    <mergeCell ref="H157:H159"/>
    <mergeCell ref="I157:I159"/>
    <mergeCell ref="J157:J159"/>
    <mergeCell ref="AE154:AE156"/>
    <mergeCell ref="AF154:AF156"/>
    <mergeCell ref="AG154:AG156"/>
    <mergeCell ref="AH154:AH156"/>
    <mergeCell ref="AI154:AI156"/>
    <mergeCell ref="AJ154:AJ156"/>
    <mergeCell ref="Y154:Y156"/>
    <mergeCell ref="Z154:Z156"/>
    <mergeCell ref="AA154:AA156"/>
    <mergeCell ref="AB154:AB156"/>
    <mergeCell ref="AC154:AC156"/>
    <mergeCell ref="AD154:AD156"/>
    <mergeCell ref="S154:S156"/>
    <mergeCell ref="T154:T156"/>
    <mergeCell ref="U154:U156"/>
    <mergeCell ref="V154:V156"/>
    <mergeCell ref="W154:W156"/>
    <mergeCell ref="X154:X156"/>
    <mergeCell ref="M154:M156"/>
    <mergeCell ref="N154:N156"/>
    <mergeCell ref="O154:O156"/>
    <mergeCell ref="P154:P156"/>
    <mergeCell ref="Q154:Q156"/>
    <mergeCell ref="R154:R156"/>
    <mergeCell ref="G154:G156"/>
    <mergeCell ref="H154:H156"/>
    <mergeCell ref="I154:I156"/>
    <mergeCell ref="J154:J156"/>
    <mergeCell ref="K154:K156"/>
    <mergeCell ref="L154:L156"/>
    <mergeCell ref="AG151:AG153"/>
    <mergeCell ref="AH151:AH153"/>
    <mergeCell ref="AI151:AI153"/>
    <mergeCell ref="AJ151:AJ153"/>
    <mergeCell ref="AK151:AK153"/>
    <mergeCell ref="A154:A156"/>
    <mergeCell ref="B154:B156"/>
    <mergeCell ref="D154:D156"/>
    <mergeCell ref="E154:E156"/>
    <mergeCell ref="F154:F156"/>
    <mergeCell ref="AA151:AA153"/>
    <mergeCell ref="AB151:AB153"/>
    <mergeCell ref="AC151:AC153"/>
    <mergeCell ref="AD151:AD153"/>
    <mergeCell ref="AE151:AE153"/>
    <mergeCell ref="AF151:AF153"/>
    <mergeCell ref="U151:U153"/>
    <mergeCell ref="V151:V153"/>
    <mergeCell ref="W151:W153"/>
    <mergeCell ref="X151:X153"/>
    <mergeCell ref="Y151:Y153"/>
    <mergeCell ref="Z151:Z153"/>
    <mergeCell ref="O151:O153"/>
    <mergeCell ref="P151:P153"/>
    <mergeCell ref="Q151:Q153"/>
    <mergeCell ref="R151:R153"/>
    <mergeCell ref="S151:S153"/>
    <mergeCell ref="T151:T153"/>
    <mergeCell ref="I151:I153"/>
    <mergeCell ref="J151:J153"/>
    <mergeCell ref="K151:K153"/>
    <mergeCell ref="L151:L153"/>
    <mergeCell ref="M151:M153"/>
    <mergeCell ref="N151:N153"/>
    <mergeCell ref="AI148:AI150"/>
    <mergeCell ref="AJ148:AJ150"/>
    <mergeCell ref="AK148:AK150"/>
    <mergeCell ref="A151:A153"/>
    <mergeCell ref="B151:B153"/>
    <mergeCell ref="D151:D153"/>
    <mergeCell ref="E151:E153"/>
    <mergeCell ref="F151:F153"/>
    <mergeCell ref="G151:G153"/>
    <mergeCell ref="H151:H153"/>
    <mergeCell ref="AC148:AC150"/>
    <mergeCell ref="AD148:AD150"/>
    <mergeCell ref="AE148:AE150"/>
    <mergeCell ref="AF148:AF150"/>
    <mergeCell ref="AG148:AG150"/>
    <mergeCell ref="AH148:AH150"/>
    <mergeCell ref="W148:W150"/>
    <mergeCell ref="X148:X150"/>
    <mergeCell ref="Y148:Y150"/>
    <mergeCell ref="Z148:Z150"/>
    <mergeCell ref="AA148:AA150"/>
    <mergeCell ref="AB148:AB150"/>
    <mergeCell ref="Q148:Q150"/>
    <mergeCell ref="R148:R150"/>
    <mergeCell ref="S148:S150"/>
    <mergeCell ref="T148:T150"/>
    <mergeCell ref="U148:U150"/>
    <mergeCell ref="V148:V150"/>
    <mergeCell ref="K148:K150"/>
    <mergeCell ref="L148:L150"/>
    <mergeCell ref="Y145:Y147"/>
    <mergeCell ref="Z145:Z147"/>
    <mergeCell ref="AA145:AA147"/>
    <mergeCell ref="AB145:AB147"/>
    <mergeCell ref="AC145:AC147"/>
    <mergeCell ref="AD145:AD147"/>
    <mergeCell ref="S145:S147"/>
    <mergeCell ref="T145:T147"/>
    <mergeCell ref="U145:U147"/>
    <mergeCell ref="V145:V147"/>
    <mergeCell ref="W145:W147"/>
    <mergeCell ref="X145:X147"/>
    <mergeCell ref="P145:P147"/>
    <mergeCell ref="Q145:Q147"/>
    <mergeCell ref="R145:R147"/>
    <mergeCell ref="G145:G147"/>
    <mergeCell ref="H145:H147"/>
    <mergeCell ref="M148:M150"/>
    <mergeCell ref="N148:N150"/>
    <mergeCell ref="O148:O150"/>
    <mergeCell ref="P148:P150"/>
    <mergeCell ref="AK145:AK147"/>
    <mergeCell ref="A145:A147"/>
    <mergeCell ref="B145:B147"/>
    <mergeCell ref="D145:D147"/>
    <mergeCell ref="E145:E147"/>
    <mergeCell ref="F145:F147"/>
    <mergeCell ref="AA143:AA144"/>
    <mergeCell ref="AB143:AB144"/>
    <mergeCell ref="AC143:AC144"/>
    <mergeCell ref="AD143:AD144"/>
    <mergeCell ref="AE143:AE144"/>
    <mergeCell ref="AF143:AF144"/>
    <mergeCell ref="U143:U144"/>
    <mergeCell ref="V143:V144"/>
    <mergeCell ref="W143:W144"/>
    <mergeCell ref="X143:X144"/>
    <mergeCell ref="Y143:Y144"/>
    <mergeCell ref="Z143:Z144"/>
    <mergeCell ref="O143:O144"/>
    <mergeCell ref="A148:A150"/>
    <mergeCell ref="B148:B150"/>
    <mergeCell ref="D148:D150"/>
    <mergeCell ref="E148:E150"/>
    <mergeCell ref="F148:F150"/>
    <mergeCell ref="G148:G150"/>
    <mergeCell ref="H148:H150"/>
    <mergeCell ref="I148:I150"/>
    <mergeCell ref="J148:J150"/>
    <mergeCell ref="P143:P144"/>
    <mergeCell ref="Q143:Q144"/>
    <mergeCell ref="R143:R144"/>
    <mergeCell ref="S143:S144"/>
    <mergeCell ref="T143:T144"/>
    <mergeCell ref="I143:I144"/>
    <mergeCell ref="J143:J144"/>
    <mergeCell ref="K143:K144"/>
    <mergeCell ref="L143:L144"/>
    <mergeCell ref="M143:M144"/>
    <mergeCell ref="N143:N144"/>
    <mergeCell ref="M145:M147"/>
    <mergeCell ref="N145:N147"/>
    <mergeCell ref="O145:O147"/>
    <mergeCell ref="AI141:AI142"/>
    <mergeCell ref="AJ141:AJ142"/>
    <mergeCell ref="AK141:AK142"/>
    <mergeCell ref="I145:I147"/>
    <mergeCell ref="J145:J147"/>
    <mergeCell ref="K145:K147"/>
    <mergeCell ref="L145:L147"/>
    <mergeCell ref="AG143:AG144"/>
    <mergeCell ref="AH143:AH144"/>
    <mergeCell ref="AI143:AI144"/>
    <mergeCell ref="AJ143:AJ144"/>
    <mergeCell ref="AK143:AK144"/>
    <mergeCell ref="AE145:AE147"/>
    <mergeCell ref="AF145:AF147"/>
    <mergeCell ref="AG145:AG147"/>
    <mergeCell ref="AH145:AH147"/>
    <mergeCell ref="AI145:AI147"/>
    <mergeCell ref="AJ145:AJ147"/>
    <mergeCell ref="A143:A144"/>
    <mergeCell ref="B143:B144"/>
    <mergeCell ref="D143:D144"/>
    <mergeCell ref="E143:E144"/>
    <mergeCell ref="F143:F144"/>
    <mergeCell ref="G143:G144"/>
    <mergeCell ref="H143:H144"/>
    <mergeCell ref="AC141:AC142"/>
    <mergeCell ref="AD141:AD142"/>
    <mergeCell ref="AE141:AE142"/>
    <mergeCell ref="AF141:AF142"/>
    <mergeCell ref="AG141:AG142"/>
    <mergeCell ref="AH141:AH142"/>
    <mergeCell ref="W141:W142"/>
    <mergeCell ref="X141:X142"/>
    <mergeCell ref="Y141:Y142"/>
    <mergeCell ref="Z141:Z142"/>
    <mergeCell ref="AA141:AA142"/>
    <mergeCell ref="AB141:AB142"/>
    <mergeCell ref="Q141:Q142"/>
    <mergeCell ref="R141:R142"/>
    <mergeCell ref="S141:S142"/>
    <mergeCell ref="T141:T142"/>
    <mergeCell ref="U141:U142"/>
    <mergeCell ref="V141:V142"/>
    <mergeCell ref="K141:K142"/>
    <mergeCell ref="L141:L142"/>
    <mergeCell ref="A141:A142"/>
    <mergeCell ref="B141:B142"/>
    <mergeCell ref="D141:D142"/>
    <mergeCell ref="E141:E142"/>
    <mergeCell ref="F141:F142"/>
    <mergeCell ref="G141:G142"/>
    <mergeCell ref="H141:H142"/>
    <mergeCell ref="I141:I142"/>
    <mergeCell ref="J141:J142"/>
    <mergeCell ref="AE139:AE140"/>
    <mergeCell ref="AF139:AF140"/>
    <mergeCell ref="AG139:AG140"/>
    <mergeCell ref="AH139:AH140"/>
    <mergeCell ref="AI139:AI140"/>
    <mergeCell ref="AJ139:AJ140"/>
    <mergeCell ref="Y139:Y140"/>
    <mergeCell ref="Z139:Z140"/>
    <mergeCell ref="AA139:AA140"/>
    <mergeCell ref="AB139:AB140"/>
    <mergeCell ref="AC139:AC140"/>
    <mergeCell ref="AD139:AD140"/>
    <mergeCell ref="S139:S140"/>
    <mergeCell ref="T139:T140"/>
    <mergeCell ref="U139:U140"/>
    <mergeCell ref="V139:V140"/>
    <mergeCell ref="W139:W140"/>
    <mergeCell ref="X139:X140"/>
    <mergeCell ref="P139:P140"/>
    <mergeCell ref="Q139:Q140"/>
    <mergeCell ref="R139:R140"/>
    <mergeCell ref="G139:G140"/>
    <mergeCell ref="H139:H140"/>
    <mergeCell ref="I139:I140"/>
    <mergeCell ref="J139:J140"/>
    <mergeCell ref="K139:K140"/>
    <mergeCell ref="L139:L140"/>
    <mergeCell ref="AG136:AG138"/>
    <mergeCell ref="AH136:AH138"/>
    <mergeCell ref="AI136:AI138"/>
    <mergeCell ref="AJ136:AJ138"/>
    <mergeCell ref="AK136:AK138"/>
    <mergeCell ref="M141:M142"/>
    <mergeCell ref="N141:N142"/>
    <mergeCell ref="O141:O142"/>
    <mergeCell ref="P141:P142"/>
    <mergeCell ref="AK139:AK140"/>
    <mergeCell ref="A139:A140"/>
    <mergeCell ref="B139:B140"/>
    <mergeCell ref="D139:D140"/>
    <mergeCell ref="E139:E140"/>
    <mergeCell ref="F139:F140"/>
    <mergeCell ref="AA136:AA138"/>
    <mergeCell ref="AB136:AB138"/>
    <mergeCell ref="AC136:AC138"/>
    <mergeCell ref="AD136:AD138"/>
    <mergeCell ref="AE136:AE138"/>
    <mergeCell ref="AF136:AF138"/>
    <mergeCell ref="U136:U138"/>
    <mergeCell ref="V136:V138"/>
    <mergeCell ref="W136:W138"/>
    <mergeCell ref="X136:X138"/>
    <mergeCell ref="Y136:Y138"/>
    <mergeCell ref="Z136:Z138"/>
    <mergeCell ref="O136:O138"/>
    <mergeCell ref="P136:P138"/>
    <mergeCell ref="Q136:Q138"/>
    <mergeCell ref="R136:R138"/>
    <mergeCell ref="S136:S138"/>
    <mergeCell ref="T136:T138"/>
    <mergeCell ref="I136:I138"/>
    <mergeCell ref="J136:J138"/>
    <mergeCell ref="K136:K138"/>
    <mergeCell ref="L136:L138"/>
    <mergeCell ref="M136:M138"/>
    <mergeCell ref="N136:N138"/>
    <mergeCell ref="M139:M140"/>
    <mergeCell ref="N139:N140"/>
    <mergeCell ref="O139:O140"/>
    <mergeCell ref="AI134:AI135"/>
    <mergeCell ref="AJ134:AJ135"/>
    <mergeCell ref="AK134:AK135"/>
    <mergeCell ref="A136:A138"/>
    <mergeCell ref="B136:B138"/>
    <mergeCell ref="D136:D138"/>
    <mergeCell ref="E136:E138"/>
    <mergeCell ref="F136:F138"/>
    <mergeCell ref="G136:G138"/>
    <mergeCell ref="H136:H138"/>
    <mergeCell ref="AC134:AC135"/>
    <mergeCell ref="AD134:AD135"/>
    <mergeCell ref="AE134:AE135"/>
    <mergeCell ref="AF134:AF135"/>
    <mergeCell ref="AG134:AG135"/>
    <mergeCell ref="AH134:AH135"/>
    <mergeCell ref="W134:W135"/>
    <mergeCell ref="X134:X135"/>
    <mergeCell ref="Y134:Y135"/>
    <mergeCell ref="Z134:Z135"/>
    <mergeCell ref="AA134:AA135"/>
    <mergeCell ref="AB134:AB135"/>
    <mergeCell ref="A134:A135"/>
    <mergeCell ref="B134:B135"/>
    <mergeCell ref="D134:D135"/>
    <mergeCell ref="E134:E135"/>
    <mergeCell ref="F134:F135"/>
    <mergeCell ref="G134:G135"/>
    <mergeCell ref="H134:H135"/>
    <mergeCell ref="I134:I135"/>
    <mergeCell ref="J134:J135"/>
    <mergeCell ref="AE130:AE133"/>
    <mergeCell ref="AF130:AF133"/>
    <mergeCell ref="AG130:AG133"/>
    <mergeCell ref="AH130:AH133"/>
    <mergeCell ref="AI130:AI133"/>
    <mergeCell ref="AJ130:AJ133"/>
    <mergeCell ref="Y130:Y133"/>
    <mergeCell ref="Z130:Z133"/>
    <mergeCell ref="AA130:AA133"/>
    <mergeCell ref="AB130:AB133"/>
    <mergeCell ref="G130:G133"/>
    <mergeCell ref="H130:H133"/>
    <mergeCell ref="I130:I133"/>
    <mergeCell ref="J130:J133"/>
    <mergeCell ref="K130:K133"/>
    <mergeCell ref="L130:L133"/>
    <mergeCell ref="Q134:Q135"/>
    <mergeCell ref="R134:R135"/>
    <mergeCell ref="S134:S135"/>
    <mergeCell ref="T134:T135"/>
    <mergeCell ref="U134:U135"/>
    <mergeCell ref="V134:V135"/>
    <mergeCell ref="K134:K135"/>
    <mergeCell ref="L134:L135"/>
    <mergeCell ref="M134:M135"/>
    <mergeCell ref="N134:N135"/>
    <mergeCell ref="O134:O135"/>
    <mergeCell ref="P134:P135"/>
    <mergeCell ref="I127:I129"/>
    <mergeCell ref="J127:J129"/>
    <mergeCell ref="K127:K129"/>
    <mergeCell ref="L127:L129"/>
    <mergeCell ref="AC130:AC133"/>
    <mergeCell ref="AD130:AD133"/>
    <mergeCell ref="S130:S133"/>
    <mergeCell ref="T130:T133"/>
    <mergeCell ref="U130:U133"/>
    <mergeCell ref="V130:V133"/>
    <mergeCell ref="W130:W133"/>
    <mergeCell ref="X130:X133"/>
    <mergeCell ref="M130:M133"/>
    <mergeCell ref="N130:N133"/>
    <mergeCell ref="O130:O133"/>
    <mergeCell ref="P130:P133"/>
    <mergeCell ref="Q130:Q133"/>
    <mergeCell ref="R130:R133"/>
    <mergeCell ref="M127:M129"/>
    <mergeCell ref="N127:N129"/>
    <mergeCell ref="AG127:AG129"/>
    <mergeCell ref="AH127:AH129"/>
    <mergeCell ref="AI127:AI129"/>
    <mergeCell ref="AJ127:AJ129"/>
    <mergeCell ref="AK127:AK129"/>
    <mergeCell ref="A130:A133"/>
    <mergeCell ref="B130:B133"/>
    <mergeCell ref="D130:D133"/>
    <mergeCell ref="E130:E133"/>
    <mergeCell ref="F130:F133"/>
    <mergeCell ref="AA127:AA129"/>
    <mergeCell ref="AB127:AB129"/>
    <mergeCell ref="AC127:AC129"/>
    <mergeCell ref="AD127:AD129"/>
    <mergeCell ref="AE127:AE129"/>
    <mergeCell ref="AF127:AF129"/>
    <mergeCell ref="U127:U129"/>
    <mergeCell ref="V127:V129"/>
    <mergeCell ref="W127:W129"/>
    <mergeCell ref="X127:X129"/>
    <mergeCell ref="Y127:Y129"/>
    <mergeCell ref="Z127:Z129"/>
    <mergeCell ref="O127:O129"/>
    <mergeCell ref="P127:P129"/>
    <mergeCell ref="Q127:Q129"/>
    <mergeCell ref="R127:R129"/>
    <mergeCell ref="S127:S129"/>
    <mergeCell ref="T127:T129"/>
    <mergeCell ref="AK130:AK133"/>
    <mergeCell ref="AI123:AI126"/>
    <mergeCell ref="AJ123:AJ126"/>
    <mergeCell ref="AK123:AK126"/>
    <mergeCell ref="A127:A129"/>
    <mergeCell ref="B127:B129"/>
    <mergeCell ref="D127:D129"/>
    <mergeCell ref="E127:E129"/>
    <mergeCell ref="F127:F129"/>
    <mergeCell ref="G127:G129"/>
    <mergeCell ref="H127:H129"/>
    <mergeCell ref="AC123:AC126"/>
    <mergeCell ref="AD123:AD126"/>
    <mergeCell ref="AE123:AE126"/>
    <mergeCell ref="AF123:AF126"/>
    <mergeCell ref="AG123:AG126"/>
    <mergeCell ref="AH123:AH126"/>
    <mergeCell ref="W123:W126"/>
    <mergeCell ref="X123:X126"/>
    <mergeCell ref="Y123:Y126"/>
    <mergeCell ref="Z123:Z126"/>
    <mergeCell ref="AA123:AA126"/>
    <mergeCell ref="AB123:AB126"/>
    <mergeCell ref="Q123:Q126"/>
    <mergeCell ref="R123:R126"/>
    <mergeCell ref="S123:S126"/>
    <mergeCell ref="T123:T126"/>
    <mergeCell ref="A123:A126"/>
    <mergeCell ref="B123:B126"/>
    <mergeCell ref="U123:U126"/>
    <mergeCell ref="V123:V126"/>
    <mergeCell ref="K123:K126"/>
    <mergeCell ref="L123:L126"/>
    <mergeCell ref="AK119:AK122"/>
    <mergeCell ref="A119:A122"/>
    <mergeCell ref="B119:B122"/>
    <mergeCell ref="D119:D122"/>
    <mergeCell ref="E119:E122"/>
    <mergeCell ref="F119:F122"/>
    <mergeCell ref="AA116:AA118"/>
    <mergeCell ref="AB116:AB118"/>
    <mergeCell ref="AC116:AC118"/>
    <mergeCell ref="AD116:AD118"/>
    <mergeCell ref="AE116:AE118"/>
    <mergeCell ref="AF116:AF118"/>
    <mergeCell ref="U116:U118"/>
    <mergeCell ref="V116:V118"/>
    <mergeCell ref="W116:W118"/>
    <mergeCell ref="X116:X118"/>
    <mergeCell ref="Y116:Y118"/>
    <mergeCell ref="Z116:Z118"/>
    <mergeCell ref="O116:O118"/>
    <mergeCell ref="Z119:Z122"/>
    <mergeCell ref="AA119:AA122"/>
    <mergeCell ref="AB119:AB122"/>
    <mergeCell ref="AC119:AC122"/>
    <mergeCell ref="AD119:AD122"/>
    <mergeCell ref="S119:S122"/>
    <mergeCell ref="T119:T122"/>
    <mergeCell ref="U119:U122"/>
    <mergeCell ref="V119:V122"/>
    <mergeCell ref="W119:W122"/>
    <mergeCell ref="X119:X122"/>
    <mergeCell ref="P119:P122"/>
    <mergeCell ref="Q119:Q122"/>
    <mergeCell ref="D123:D126"/>
    <mergeCell ref="E123:E126"/>
    <mergeCell ref="F123:F126"/>
    <mergeCell ref="G123:G126"/>
    <mergeCell ref="H123:H126"/>
    <mergeCell ref="I123:I126"/>
    <mergeCell ref="J123:J126"/>
    <mergeCell ref="Q116:Q118"/>
    <mergeCell ref="R116:R118"/>
    <mergeCell ref="S116:S118"/>
    <mergeCell ref="T116:T118"/>
    <mergeCell ref="I116:I118"/>
    <mergeCell ref="J116:J118"/>
    <mergeCell ref="K116:K118"/>
    <mergeCell ref="L116:L118"/>
    <mergeCell ref="M116:M118"/>
    <mergeCell ref="N116:N118"/>
    <mergeCell ref="M119:M122"/>
    <mergeCell ref="N119:N122"/>
    <mergeCell ref="O119:O122"/>
    <mergeCell ref="P116:P118"/>
    <mergeCell ref="M123:M126"/>
    <mergeCell ref="N123:N126"/>
    <mergeCell ref="O123:O126"/>
    <mergeCell ref="P123:P126"/>
    <mergeCell ref="A116:A118"/>
    <mergeCell ref="B116:B118"/>
    <mergeCell ref="D116:D118"/>
    <mergeCell ref="E116:E118"/>
    <mergeCell ref="F116:F118"/>
    <mergeCell ref="G116:G118"/>
    <mergeCell ref="H116:H118"/>
    <mergeCell ref="R119:R122"/>
    <mergeCell ref="G119:G122"/>
    <mergeCell ref="H119:H122"/>
    <mergeCell ref="AI111:AI115"/>
    <mergeCell ref="AJ111:AJ115"/>
    <mergeCell ref="AK111:AK115"/>
    <mergeCell ref="I119:I122"/>
    <mergeCell ref="J119:J122"/>
    <mergeCell ref="K119:K122"/>
    <mergeCell ref="L119:L122"/>
    <mergeCell ref="AG116:AG118"/>
    <mergeCell ref="AH116:AH118"/>
    <mergeCell ref="AI116:AI118"/>
    <mergeCell ref="AJ116:AJ118"/>
    <mergeCell ref="AK116:AK118"/>
    <mergeCell ref="AE119:AE122"/>
    <mergeCell ref="AF119:AF122"/>
    <mergeCell ref="AG119:AG122"/>
    <mergeCell ref="AH119:AH122"/>
    <mergeCell ref="AI119:AI122"/>
    <mergeCell ref="AJ119:AJ122"/>
    <mergeCell ref="Y119:Y122"/>
    <mergeCell ref="AC111:AC115"/>
    <mergeCell ref="AD111:AD115"/>
    <mergeCell ref="AE111:AE115"/>
    <mergeCell ref="AF111:AF115"/>
    <mergeCell ref="AG111:AG115"/>
    <mergeCell ref="AH111:AH115"/>
    <mergeCell ref="W111:W115"/>
    <mergeCell ref="X111:X115"/>
    <mergeCell ref="Y111:Y115"/>
    <mergeCell ref="Z111:Z115"/>
    <mergeCell ref="AA111:AA115"/>
    <mergeCell ref="AB111:AB115"/>
    <mergeCell ref="Q111:Q115"/>
    <mergeCell ref="R111:R115"/>
    <mergeCell ref="S111:S115"/>
    <mergeCell ref="T111:T115"/>
    <mergeCell ref="U111:U115"/>
    <mergeCell ref="V111:V115"/>
    <mergeCell ref="K111:K115"/>
    <mergeCell ref="L111:L115"/>
    <mergeCell ref="M111:M115"/>
    <mergeCell ref="N111:N115"/>
    <mergeCell ref="O111:O115"/>
    <mergeCell ref="P111:P115"/>
    <mergeCell ref="AJ106:AJ110"/>
    <mergeCell ref="AK106:AK110"/>
    <mergeCell ref="A111:A115"/>
    <mergeCell ref="B111:B115"/>
    <mergeCell ref="E111:E115"/>
    <mergeCell ref="F111:F115"/>
    <mergeCell ref="G111:G115"/>
    <mergeCell ref="H111:H115"/>
    <mergeCell ref="I111:I115"/>
    <mergeCell ref="J111:J115"/>
    <mergeCell ref="AD106:AD110"/>
    <mergeCell ref="AE106:AE110"/>
    <mergeCell ref="AF106:AF110"/>
    <mergeCell ref="AG106:AG110"/>
    <mergeCell ref="AH106:AH110"/>
    <mergeCell ref="AI106:AI110"/>
    <mergeCell ref="X106:X110"/>
    <mergeCell ref="Y106:Y110"/>
    <mergeCell ref="Z106:Z110"/>
    <mergeCell ref="AA106:AA110"/>
    <mergeCell ref="AB106:AB110"/>
    <mergeCell ref="AC106:AC110"/>
    <mergeCell ref="R106:R110"/>
    <mergeCell ref="S106:S110"/>
    <mergeCell ref="T106:T110"/>
    <mergeCell ref="U106:U110"/>
    <mergeCell ref="V106:V110"/>
    <mergeCell ref="W106:W110"/>
    <mergeCell ref="L106:L110"/>
    <mergeCell ref="M106:M110"/>
    <mergeCell ref="N106:N110"/>
    <mergeCell ref="O106:O110"/>
    <mergeCell ref="P106:P110"/>
    <mergeCell ref="Q106:Q110"/>
    <mergeCell ref="AH100:AH105"/>
    <mergeCell ref="AI100:AI105"/>
    <mergeCell ref="AJ100:AJ105"/>
    <mergeCell ref="AK100:AK105"/>
    <mergeCell ref="A106:A110"/>
    <mergeCell ref="B106:B110"/>
    <mergeCell ref="E106:E110"/>
    <mergeCell ref="F106:F110"/>
    <mergeCell ref="G106:G110"/>
    <mergeCell ref="H106:H110"/>
    <mergeCell ref="AB100:AB105"/>
    <mergeCell ref="AC100:AC105"/>
    <mergeCell ref="AD100:AD105"/>
    <mergeCell ref="AE100:AE105"/>
    <mergeCell ref="AF100:AF105"/>
    <mergeCell ref="AG100:AG105"/>
    <mergeCell ref="V100:V105"/>
    <mergeCell ref="W100:W105"/>
    <mergeCell ref="X100:X105"/>
    <mergeCell ref="Y100:Y105"/>
    <mergeCell ref="Z100:Z105"/>
    <mergeCell ref="AA100:AA105"/>
    <mergeCell ref="P100:P105"/>
    <mergeCell ref="Q100:Q105"/>
    <mergeCell ref="R100:R105"/>
    <mergeCell ref="S100:S105"/>
    <mergeCell ref="T100:T105"/>
    <mergeCell ref="U100:U105"/>
    <mergeCell ref="J100:J105"/>
    <mergeCell ref="K100:K105"/>
    <mergeCell ref="L100:L105"/>
    <mergeCell ref="M100:M105"/>
    <mergeCell ref="N100:N105"/>
    <mergeCell ref="O100:O105"/>
    <mergeCell ref="I106:I110"/>
    <mergeCell ref="A100:A105"/>
    <mergeCell ref="B100:B105"/>
    <mergeCell ref="D100:D105"/>
    <mergeCell ref="E100:E105"/>
    <mergeCell ref="F100:F105"/>
    <mergeCell ref="G100:G105"/>
    <mergeCell ref="AB96:AB99"/>
    <mergeCell ref="AC96:AC99"/>
    <mergeCell ref="AD96:AD99"/>
    <mergeCell ref="AE96:AE99"/>
    <mergeCell ref="AF96:AF99"/>
    <mergeCell ref="AG96:AG99"/>
    <mergeCell ref="V96:V99"/>
    <mergeCell ref="W96:W99"/>
    <mergeCell ref="X96:X99"/>
    <mergeCell ref="Y96:Y99"/>
    <mergeCell ref="Z96:Z99"/>
    <mergeCell ref="AA96:AA99"/>
    <mergeCell ref="P96:P99"/>
    <mergeCell ref="Q96:Q99"/>
    <mergeCell ref="R96:R99"/>
    <mergeCell ref="S96:S99"/>
    <mergeCell ref="T96:T99"/>
    <mergeCell ref="U96:U99"/>
    <mergeCell ref="J96:J99"/>
    <mergeCell ref="K96:K99"/>
    <mergeCell ref="L96:L99"/>
    <mergeCell ref="M96:M99"/>
    <mergeCell ref="N96:N99"/>
    <mergeCell ref="O96:O99"/>
    <mergeCell ref="AI93:AI95"/>
    <mergeCell ref="AJ93:AJ95"/>
    <mergeCell ref="AK93:AK95"/>
    <mergeCell ref="A96:A99"/>
    <mergeCell ref="B96:B99"/>
    <mergeCell ref="E96:E99"/>
    <mergeCell ref="F96:F99"/>
    <mergeCell ref="G96:G99"/>
    <mergeCell ref="H96:H99"/>
    <mergeCell ref="I96:I99"/>
    <mergeCell ref="AC93:AC95"/>
    <mergeCell ref="AD93:AD95"/>
    <mergeCell ref="AE93:AE95"/>
    <mergeCell ref="AF93:AF95"/>
    <mergeCell ref="AG93:AG95"/>
    <mergeCell ref="AH93:AH95"/>
    <mergeCell ref="W93:W95"/>
    <mergeCell ref="X93:X95"/>
    <mergeCell ref="Y93:Y95"/>
    <mergeCell ref="Z93:Z95"/>
    <mergeCell ref="AA93:AA95"/>
    <mergeCell ref="AB93:AB95"/>
    <mergeCell ref="Q93:Q95"/>
    <mergeCell ref="R93:R95"/>
    <mergeCell ref="S93:S95"/>
    <mergeCell ref="T93:T95"/>
    <mergeCell ref="AH96:AH99"/>
    <mergeCell ref="AI96:AI99"/>
    <mergeCell ref="AJ96:AJ99"/>
    <mergeCell ref="AK96:AK99"/>
    <mergeCell ref="AG87:AG90"/>
    <mergeCell ref="N87:N90"/>
    <mergeCell ref="U93:U95"/>
    <mergeCell ref="V93:V95"/>
    <mergeCell ref="K93:K95"/>
    <mergeCell ref="L93:L95"/>
    <mergeCell ref="M93:M95"/>
    <mergeCell ref="N93:N95"/>
    <mergeCell ref="O93:O95"/>
    <mergeCell ref="P93:P95"/>
    <mergeCell ref="AK91:AK92"/>
    <mergeCell ref="A93:A95"/>
    <mergeCell ref="B93:B95"/>
    <mergeCell ref="D93:D95"/>
    <mergeCell ref="E93:E95"/>
    <mergeCell ref="F93:F95"/>
    <mergeCell ref="G93:G95"/>
    <mergeCell ref="H93:H95"/>
    <mergeCell ref="I93:I95"/>
    <mergeCell ref="J93:J95"/>
    <mergeCell ref="AE91:AE92"/>
    <mergeCell ref="AF91:AF92"/>
    <mergeCell ref="AG91:AG92"/>
    <mergeCell ref="AH91:AH92"/>
    <mergeCell ref="AI91:AI92"/>
    <mergeCell ref="AJ91:AJ92"/>
    <mergeCell ref="Y91:Y92"/>
    <mergeCell ref="Z91:Z92"/>
    <mergeCell ref="AA91:AA92"/>
    <mergeCell ref="AB91:AB92"/>
    <mergeCell ref="AC91:AC92"/>
    <mergeCell ref="AD91:AD92"/>
    <mergeCell ref="V91:V92"/>
    <mergeCell ref="W91:W92"/>
    <mergeCell ref="X91:X92"/>
    <mergeCell ref="M91:M92"/>
    <mergeCell ref="N91:N92"/>
    <mergeCell ref="O91:O92"/>
    <mergeCell ref="P91:P92"/>
    <mergeCell ref="Q91:Q92"/>
    <mergeCell ref="R91:R92"/>
    <mergeCell ref="G91:G92"/>
    <mergeCell ref="H91:H92"/>
    <mergeCell ref="I91:I92"/>
    <mergeCell ref="J91:J92"/>
    <mergeCell ref="K91:K92"/>
    <mergeCell ref="L91:L92"/>
    <mergeCell ref="S91:S92"/>
    <mergeCell ref="T91:T92"/>
    <mergeCell ref="AI87:AI90"/>
    <mergeCell ref="AJ87:AJ90"/>
    <mergeCell ref="AK87:AK90"/>
    <mergeCell ref="A91:A92"/>
    <mergeCell ref="B91:B92"/>
    <mergeCell ref="D91:D92"/>
    <mergeCell ref="E91:E92"/>
    <mergeCell ref="F91:F92"/>
    <mergeCell ref="AA87:AA90"/>
    <mergeCell ref="AB87:AB90"/>
    <mergeCell ref="AC87:AC90"/>
    <mergeCell ref="AD87:AD90"/>
    <mergeCell ref="AE87:AE90"/>
    <mergeCell ref="AF87:AF90"/>
    <mergeCell ref="U87:U90"/>
    <mergeCell ref="V87:V90"/>
    <mergeCell ref="W87:W90"/>
    <mergeCell ref="X87:X90"/>
    <mergeCell ref="Y87:Y90"/>
    <mergeCell ref="Z87:Z90"/>
    <mergeCell ref="O87:O90"/>
    <mergeCell ref="P87:P90"/>
    <mergeCell ref="Q87:Q90"/>
    <mergeCell ref="R87:R90"/>
    <mergeCell ref="S87:S90"/>
    <mergeCell ref="T87:T90"/>
    <mergeCell ref="I87:I90"/>
    <mergeCell ref="J87:J90"/>
    <mergeCell ref="K87:K90"/>
    <mergeCell ref="L87:L90"/>
    <mergeCell ref="M87:M90"/>
    <mergeCell ref="U91:U92"/>
    <mergeCell ref="AI85:AI86"/>
    <mergeCell ref="AJ85:AJ86"/>
    <mergeCell ref="AK85:AK86"/>
    <mergeCell ref="A87:A90"/>
    <mergeCell ref="B87:B90"/>
    <mergeCell ref="E87:E90"/>
    <mergeCell ref="F87:F90"/>
    <mergeCell ref="G87:G90"/>
    <mergeCell ref="H87:H90"/>
    <mergeCell ref="AB85:AB86"/>
    <mergeCell ref="AC85:AC86"/>
    <mergeCell ref="AD85:AD86"/>
    <mergeCell ref="AE85:AE86"/>
    <mergeCell ref="AF85:AF86"/>
    <mergeCell ref="AG85:AG86"/>
    <mergeCell ref="V85:V86"/>
    <mergeCell ref="W85:W86"/>
    <mergeCell ref="X85:X86"/>
    <mergeCell ref="Y85:Y86"/>
    <mergeCell ref="Z85:Z86"/>
    <mergeCell ref="AA85:AA86"/>
    <mergeCell ref="P85:P86"/>
    <mergeCell ref="Q85:Q86"/>
    <mergeCell ref="R85:R86"/>
    <mergeCell ref="S85:S86"/>
    <mergeCell ref="T85:T86"/>
    <mergeCell ref="U85:U86"/>
    <mergeCell ref="J85:J86"/>
    <mergeCell ref="K85:K86"/>
    <mergeCell ref="L85:L86"/>
    <mergeCell ref="M85:M86"/>
    <mergeCell ref="AH87:AH90"/>
    <mergeCell ref="N85:N86"/>
    <mergeCell ref="O85:O86"/>
    <mergeCell ref="AJ82:AJ84"/>
    <mergeCell ref="AK82:AK84"/>
    <mergeCell ref="A85:A86"/>
    <mergeCell ref="B85:B86"/>
    <mergeCell ref="D85:D86"/>
    <mergeCell ref="E85:E86"/>
    <mergeCell ref="F85:F86"/>
    <mergeCell ref="G85:G86"/>
    <mergeCell ref="H85:H86"/>
    <mergeCell ref="I85:I86"/>
    <mergeCell ref="AD82:AD84"/>
    <mergeCell ref="AE82:AE84"/>
    <mergeCell ref="AF82:AF84"/>
    <mergeCell ref="AG82:AG84"/>
    <mergeCell ref="AH82:AH84"/>
    <mergeCell ref="AI82:AI84"/>
    <mergeCell ref="X82:X84"/>
    <mergeCell ref="Y82:Y84"/>
    <mergeCell ref="Z82:Z84"/>
    <mergeCell ref="AA82:AA84"/>
    <mergeCell ref="AB82:AB84"/>
    <mergeCell ref="AC82:AC84"/>
    <mergeCell ref="R82:R84"/>
    <mergeCell ref="S82:S84"/>
    <mergeCell ref="T82:T84"/>
    <mergeCell ref="U82:U84"/>
    <mergeCell ref="V82:V84"/>
    <mergeCell ref="A82:A84"/>
    <mergeCell ref="B82:B84"/>
    <mergeCell ref="AH85:AH86"/>
    <mergeCell ref="AD78:AD81"/>
    <mergeCell ref="S78:S81"/>
    <mergeCell ref="T78:T81"/>
    <mergeCell ref="U78:U81"/>
    <mergeCell ref="V78:V81"/>
    <mergeCell ref="X78:X81"/>
    <mergeCell ref="M78:M81"/>
    <mergeCell ref="N78:N81"/>
    <mergeCell ref="O78:O81"/>
    <mergeCell ref="P78:P81"/>
    <mergeCell ref="Q78:Q81"/>
    <mergeCell ref="W82:W84"/>
    <mergeCell ref="L82:L84"/>
    <mergeCell ref="M82:M84"/>
    <mergeCell ref="N82:N84"/>
    <mergeCell ref="O82:O84"/>
    <mergeCell ref="P82:P84"/>
    <mergeCell ref="Q82:Q84"/>
    <mergeCell ref="AJ74:AJ77"/>
    <mergeCell ref="AK78:AK81"/>
    <mergeCell ref="AK74:AK77"/>
    <mergeCell ref="A78:A81"/>
    <mergeCell ref="B78:B81"/>
    <mergeCell ref="D78:D81"/>
    <mergeCell ref="E78:E81"/>
    <mergeCell ref="F78:F81"/>
    <mergeCell ref="AA74:AA77"/>
    <mergeCell ref="AB74:AB77"/>
    <mergeCell ref="AC74:AC77"/>
    <mergeCell ref="AD74:AD77"/>
    <mergeCell ref="AE74:AE77"/>
    <mergeCell ref="AF74:AF77"/>
    <mergeCell ref="U74:U77"/>
    <mergeCell ref="V74:V77"/>
    <mergeCell ref="W74:W77"/>
    <mergeCell ref="X74:X77"/>
    <mergeCell ref="Y74:Y77"/>
    <mergeCell ref="Z74:Z77"/>
    <mergeCell ref="W78:W81"/>
    <mergeCell ref="AE78:AE81"/>
    <mergeCell ref="AF78:AF81"/>
    <mergeCell ref="AG78:AG81"/>
    <mergeCell ref="AH78:AH81"/>
    <mergeCell ref="AI78:AI81"/>
    <mergeCell ref="AJ78:AJ81"/>
    <mergeCell ref="Y78:Y81"/>
    <mergeCell ref="Z78:Z81"/>
    <mergeCell ref="AA78:AA81"/>
    <mergeCell ref="AB78:AB81"/>
    <mergeCell ref="AC78:AC81"/>
    <mergeCell ref="E82:E84"/>
    <mergeCell ref="F82:F84"/>
    <mergeCell ref="G82:G84"/>
    <mergeCell ref="H82:H84"/>
    <mergeCell ref="I82:I84"/>
    <mergeCell ref="J82:J84"/>
    <mergeCell ref="P74:P77"/>
    <mergeCell ref="Q74:Q77"/>
    <mergeCell ref="R74:R77"/>
    <mergeCell ref="S74:S77"/>
    <mergeCell ref="T74:T77"/>
    <mergeCell ref="I74:I77"/>
    <mergeCell ref="J74:J77"/>
    <mergeCell ref="K74:K77"/>
    <mergeCell ref="L74:L77"/>
    <mergeCell ref="M74:M77"/>
    <mergeCell ref="N74:N77"/>
    <mergeCell ref="R78:R81"/>
    <mergeCell ref="K82:K84"/>
    <mergeCell ref="G78:G81"/>
    <mergeCell ref="H78:H81"/>
    <mergeCell ref="I78:I81"/>
    <mergeCell ref="AI72:AI73"/>
    <mergeCell ref="AJ72:AJ73"/>
    <mergeCell ref="AK72:AK73"/>
    <mergeCell ref="J78:J81"/>
    <mergeCell ref="K78:K81"/>
    <mergeCell ref="L78:L81"/>
    <mergeCell ref="AG74:AG77"/>
    <mergeCell ref="AH74:AH77"/>
    <mergeCell ref="AI74:AI77"/>
    <mergeCell ref="A74:A77"/>
    <mergeCell ref="B74:B77"/>
    <mergeCell ref="D74:D77"/>
    <mergeCell ref="E74:E77"/>
    <mergeCell ref="F74:F77"/>
    <mergeCell ref="G74:G77"/>
    <mergeCell ref="H74:H77"/>
    <mergeCell ref="AC72:AC73"/>
    <mergeCell ref="AD72:AD73"/>
    <mergeCell ref="AE72:AE73"/>
    <mergeCell ref="AF72:AF73"/>
    <mergeCell ref="AG72:AG73"/>
    <mergeCell ref="AH72:AH73"/>
    <mergeCell ref="W72:W73"/>
    <mergeCell ref="X72:X73"/>
    <mergeCell ref="Y72:Y73"/>
    <mergeCell ref="Z72:Z73"/>
    <mergeCell ref="AA72:AA73"/>
    <mergeCell ref="AB72:AB73"/>
    <mergeCell ref="Q72:Q73"/>
    <mergeCell ref="R72:R73"/>
    <mergeCell ref="S72:S73"/>
    <mergeCell ref="T72:T73"/>
    <mergeCell ref="U72:U73"/>
    <mergeCell ref="V72:V73"/>
    <mergeCell ref="K72:K73"/>
    <mergeCell ref="L72:L73"/>
    <mergeCell ref="M72:M73"/>
    <mergeCell ref="N72:N73"/>
    <mergeCell ref="O72:O73"/>
    <mergeCell ref="P72:P73"/>
    <mergeCell ref="O74:O77"/>
    <mergeCell ref="AJ70:AJ71"/>
    <mergeCell ref="AK70:AK71"/>
    <mergeCell ref="A72:A73"/>
    <mergeCell ref="B72:B73"/>
    <mergeCell ref="E72:E73"/>
    <mergeCell ref="F72:F73"/>
    <mergeCell ref="G72:G73"/>
    <mergeCell ref="H72:H73"/>
    <mergeCell ref="I72:I73"/>
    <mergeCell ref="J72:J73"/>
    <mergeCell ref="AD70:AD71"/>
    <mergeCell ref="AE70:AE71"/>
    <mergeCell ref="AF70:AF71"/>
    <mergeCell ref="AG70:AG71"/>
    <mergeCell ref="AH70:AH71"/>
    <mergeCell ref="AI70:AI71"/>
    <mergeCell ref="X70:X71"/>
    <mergeCell ref="Y70:Y71"/>
    <mergeCell ref="Z70:Z71"/>
    <mergeCell ref="AA70:AA71"/>
    <mergeCell ref="AB70:AB71"/>
    <mergeCell ref="AC70:AC71"/>
    <mergeCell ref="R70:R71"/>
    <mergeCell ref="S70:S71"/>
    <mergeCell ref="T70:T71"/>
    <mergeCell ref="U70:U71"/>
    <mergeCell ref="V70:V71"/>
    <mergeCell ref="W70:W71"/>
    <mergeCell ref="L70:L71"/>
    <mergeCell ref="M70:M71"/>
    <mergeCell ref="N70:N71"/>
    <mergeCell ref="O70:O71"/>
    <mergeCell ref="P70:P71"/>
    <mergeCell ref="Q70:Q71"/>
    <mergeCell ref="AK68:AK69"/>
    <mergeCell ref="A70:A71"/>
    <mergeCell ref="B70:B71"/>
    <mergeCell ref="E70:E71"/>
    <mergeCell ref="F70:F71"/>
    <mergeCell ref="G70:G71"/>
    <mergeCell ref="H70:H71"/>
    <mergeCell ref="I70:I71"/>
    <mergeCell ref="J70:J71"/>
    <mergeCell ref="K70:K71"/>
    <mergeCell ref="AE68:AE69"/>
    <mergeCell ref="AF68:AF69"/>
    <mergeCell ref="AG68:AG69"/>
    <mergeCell ref="AH68:AH69"/>
    <mergeCell ref="AI68:AI69"/>
    <mergeCell ref="AJ68:AJ69"/>
    <mergeCell ref="Y68:Y69"/>
    <mergeCell ref="Z68:Z69"/>
    <mergeCell ref="AA68:AA69"/>
    <mergeCell ref="AB68:AB69"/>
    <mergeCell ref="AC68:AC69"/>
    <mergeCell ref="AD68:AD69"/>
    <mergeCell ref="S68:S69"/>
    <mergeCell ref="T68:T69"/>
    <mergeCell ref="U68:U69"/>
    <mergeCell ref="V68:V69"/>
    <mergeCell ref="W68:W69"/>
    <mergeCell ref="X68:X69"/>
    <mergeCell ref="M68:M69"/>
    <mergeCell ref="N68:N69"/>
    <mergeCell ref="O68:O69"/>
    <mergeCell ref="P68:P69"/>
    <mergeCell ref="Q68:Q69"/>
    <mergeCell ref="R68:R69"/>
    <mergeCell ref="G68:G69"/>
    <mergeCell ref="H68:H69"/>
    <mergeCell ref="I68:I69"/>
    <mergeCell ref="J68:J69"/>
    <mergeCell ref="K68:K69"/>
    <mergeCell ref="L68:L69"/>
    <mergeCell ref="AG65:AG67"/>
    <mergeCell ref="AH65:AH67"/>
    <mergeCell ref="AI65:AI67"/>
    <mergeCell ref="AJ65:AJ67"/>
    <mergeCell ref="AK65:AK67"/>
    <mergeCell ref="A68:A69"/>
    <mergeCell ref="B68:B69"/>
    <mergeCell ref="C68:C69"/>
    <mergeCell ref="E68:E69"/>
    <mergeCell ref="F68:F69"/>
    <mergeCell ref="AA65:AA67"/>
    <mergeCell ref="AB65:AB67"/>
    <mergeCell ref="AC65:AC67"/>
    <mergeCell ref="AD65:AD67"/>
    <mergeCell ref="AE65:AE67"/>
    <mergeCell ref="AF65:AF67"/>
    <mergeCell ref="U65:U67"/>
    <mergeCell ref="V65:V67"/>
    <mergeCell ref="W65:W67"/>
    <mergeCell ref="X65:X67"/>
    <mergeCell ref="Y65:Y67"/>
    <mergeCell ref="Z65:Z67"/>
    <mergeCell ref="O65:O67"/>
    <mergeCell ref="P65:P67"/>
    <mergeCell ref="Q65:Q67"/>
    <mergeCell ref="R65:R67"/>
    <mergeCell ref="S65:S67"/>
    <mergeCell ref="T65:T67"/>
    <mergeCell ref="I65:I67"/>
    <mergeCell ref="J65:J67"/>
    <mergeCell ref="K65:K67"/>
    <mergeCell ref="L65:L67"/>
    <mergeCell ref="M65:M67"/>
    <mergeCell ref="N65:N67"/>
    <mergeCell ref="A65:A67"/>
    <mergeCell ref="B65:B67"/>
    <mergeCell ref="E65:E67"/>
    <mergeCell ref="F65:F67"/>
    <mergeCell ref="G65:G67"/>
    <mergeCell ref="H65:H67"/>
    <mergeCell ref="AF62:AF64"/>
    <mergeCell ref="AG62:AG64"/>
    <mergeCell ref="AH62:AH64"/>
    <mergeCell ref="AI62:AI64"/>
    <mergeCell ref="AJ62:AJ64"/>
    <mergeCell ref="AK62:AK64"/>
    <mergeCell ref="Z62:Z64"/>
    <mergeCell ref="AA62:AA64"/>
    <mergeCell ref="AB62:AB64"/>
    <mergeCell ref="AC62:AC64"/>
    <mergeCell ref="AD62:AD64"/>
    <mergeCell ref="AE62:AE64"/>
    <mergeCell ref="T62:T64"/>
    <mergeCell ref="U62:U64"/>
    <mergeCell ref="V62:V64"/>
    <mergeCell ref="W62:W64"/>
    <mergeCell ref="X62:X64"/>
    <mergeCell ref="Y62:Y64"/>
    <mergeCell ref="N62:N64"/>
    <mergeCell ref="O62:O64"/>
    <mergeCell ref="P62:P64"/>
    <mergeCell ref="Q62:Q64"/>
    <mergeCell ref="R62:R64"/>
    <mergeCell ref="S62:S64"/>
    <mergeCell ref="H62:H64"/>
    <mergeCell ref="I62:I64"/>
    <mergeCell ref="J62:J64"/>
    <mergeCell ref="K62:K64"/>
    <mergeCell ref="L62:L64"/>
    <mergeCell ref="M62:M64"/>
    <mergeCell ref="A62:A64"/>
    <mergeCell ref="B62:B64"/>
    <mergeCell ref="D62:D64"/>
    <mergeCell ref="E62:E64"/>
    <mergeCell ref="F62:F64"/>
    <mergeCell ref="G62:G64"/>
    <mergeCell ref="AF58:AF60"/>
    <mergeCell ref="AG58:AG60"/>
    <mergeCell ref="AH58:AH60"/>
    <mergeCell ref="AI58:AI60"/>
    <mergeCell ref="AJ58:AJ60"/>
    <mergeCell ref="H58:H60"/>
    <mergeCell ref="I58:I60"/>
    <mergeCell ref="J58:J60"/>
    <mergeCell ref="K58:K60"/>
    <mergeCell ref="L58:L60"/>
    <mergeCell ref="M58:M60"/>
    <mergeCell ref="A58:A60"/>
    <mergeCell ref="B58:B60"/>
    <mergeCell ref="D58:D60"/>
    <mergeCell ref="E58:E60"/>
    <mergeCell ref="F58:F60"/>
    <mergeCell ref="G58:G60"/>
    <mergeCell ref="AK58:AK60"/>
    <mergeCell ref="Z58:Z60"/>
    <mergeCell ref="AA58:AA60"/>
    <mergeCell ref="AB58:AB60"/>
    <mergeCell ref="AC58:AC60"/>
    <mergeCell ref="AD58:AD60"/>
    <mergeCell ref="AE58:AE60"/>
    <mergeCell ref="T58:T60"/>
    <mergeCell ref="U58:U60"/>
    <mergeCell ref="V58:V60"/>
    <mergeCell ref="W58:W60"/>
    <mergeCell ref="X58:X60"/>
    <mergeCell ref="Y58:Y60"/>
    <mergeCell ref="N58:N60"/>
    <mergeCell ref="O58:O60"/>
    <mergeCell ref="P58:P60"/>
    <mergeCell ref="Q58:Q60"/>
    <mergeCell ref="R58:R60"/>
    <mergeCell ref="S58:S60"/>
    <mergeCell ref="AF49:AF57"/>
    <mergeCell ref="AG49:AG57"/>
    <mergeCell ref="AH49:AH57"/>
    <mergeCell ref="AI49:AI57"/>
    <mergeCell ref="AJ49:AJ57"/>
    <mergeCell ref="AK49:AK57"/>
    <mergeCell ref="Z49:Z57"/>
    <mergeCell ref="AA49:AA57"/>
    <mergeCell ref="AB49:AB57"/>
    <mergeCell ref="AC49:AC57"/>
    <mergeCell ref="AD49:AD57"/>
    <mergeCell ref="AE49:AE57"/>
    <mergeCell ref="T49:T57"/>
    <mergeCell ref="U49:U57"/>
    <mergeCell ref="V49:V57"/>
    <mergeCell ref="W49:W57"/>
    <mergeCell ref="X49:X57"/>
    <mergeCell ref="Y49:Y57"/>
    <mergeCell ref="N49:N57"/>
    <mergeCell ref="O49:O57"/>
    <mergeCell ref="P49:P57"/>
    <mergeCell ref="Q49:Q57"/>
    <mergeCell ref="R49:R57"/>
    <mergeCell ref="S49:S57"/>
    <mergeCell ref="H49:H57"/>
    <mergeCell ref="I49:I57"/>
    <mergeCell ref="J49:J57"/>
    <mergeCell ref="K49:K57"/>
    <mergeCell ref="L49:L57"/>
    <mergeCell ref="M49:M57"/>
    <mergeCell ref="A49:A57"/>
    <mergeCell ref="B49:B57"/>
    <mergeCell ref="D49:D57"/>
    <mergeCell ref="E49:E57"/>
    <mergeCell ref="F49:F57"/>
    <mergeCell ref="G49:G57"/>
    <mergeCell ref="N46:N48"/>
    <mergeCell ref="O46:O48"/>
    <mergeCell ref="P46:P48"/>
    <mergeCell ref="Q46:Q48"/>
    <mergeCell ref="R46:R48"/>
    <mergeCell ref="S46:S48"/>
    <mergeCell ref="AF46:AF48"/>
    <mergeCell ref="AG46:AG48"/>
    <mergeCell ref="H46:H48"/>
    <mergeCell ref="I46:I48"/>
    <mergeCell ref="J46:J48"/>
    <mergeCell ref="K46:K48"/>
    <mergeCell ref="L46:L48"/>
    <mergeCell ref="M46:M48"/>
    <mergeCell ref="A46:A48"/>
    <mergeCell ref="B46:B48"/>
    <mergeCell ref="D46:D48"/>
    <mergeCell ref="E46:E48"/>
    <mergeCell ref="F46:F48"/>
    <mergeCell ref="G46:G48"/>
    <mergeCell ref="U41:U45"/>
    <mergeCell ref="V41:V45"/>
    <mergeCell ref="W41:W45"/>
    <mergeCell ref="X41:X45"/>
    <mergeCell ref="Y41:Y45"/>
    <mergeCell ref="AK46:AK48"/>
    <mergeCell ref="Z46:Z48"/>
    <mergeCell ref="AA46:AA48"/>
    <mergeCell ref="AB46:AB48"/>
    <mergeCell ref="AC46:AC48"/>
    <mergeCell ref="AD46:AD48"/>
    <mergeCell ref="AE46:AE48"/>
    <mergeCell ref="T46:T48"/>
    <mergeCell ref="U46:U48"/>
    <mergeCell ref="V46:V48"/>
    <mergeCell ref="W46:W48"/>
    <mergeCell ref="X46:X48"/>
    <mergeCell ref="Y46:Y48"/>
    <mergeCell ref="AH46:AH48"/>
    <mergeCell ref="AI46:AI48"/>
    <mergeCell ref="AJ46:AJ48"/>
    <mergeCell ref="N41:N45"/>
    <mergeCell ref="O41:O45"/>
    <mergeCell ref="P41:P45"/>
    <mergeCell ref="Q41:Q45"/>
    <mergeCell ref="R41:R45"/>
    <mergeCell ref="S41:S45"/>
    <mergeCell ref="AK41:AK45"/>
    <mergeCell ref="AH30:AH40"/>
    <mergeCell ref="H41:H45"/>
    <mergeCell ref="I41:I45"/>
    <mergeCell ref="J41:J45"/>
    <mergeCell ref="K41:K45"/>
    <mergeCell ref="L41:L45"/>
    <mergeCell ref="M41:M45"/>
    <mergeCell ref="A41:A45"/>
    <mergeCell ref="B41:B45"/>
    <mergeCell ref="D41:D45"/>
    <mergeCell ref="E41:E45"/>
    <mergeCell ref="F41:F45"/>
    <mergeCell ref="G41:G45"/>
    <mergeCell ref="AF41:AF45"/>
    <mergeCell ref="AG41:AG45"/>
    <mergeCell ref="AH41:AH45"/>
    <mergeCell ref="AI41:AI45"/>
    <mergeCell ref="AJ41:AJ45"/>
    <mergeCell ref="Z41:Z45"/>
    <mergeCell ref="AA41:AA45"/>
    <mergeCell ref="AB41:AB45"/>
    <mergeCell ref="AC41:AC45"/>
    <mergeCell ref="AD41:AD45"/>
    <mergeCell ref="AE41:AE45"/>
    <mergeCell ref="T41:T45"/>
    <mergeCell ref="M27:M29"/>
    <mergeCell ref="N27:N29"/>
    <mergeCell ref="O27:O29"/>
    <mergeCell ref="AI30:AI40"/>
    <mergeCell ref="AJ30:AJ40"/>
    <mergeCell ref="N30:N40"/>
    <mergeCell ref="O30:O40"/>
    <mergeCell ref="P30:P40"/>
    <mergeCell ref="Q30:Q40"/>
    <mergeCell ref="R30:R40"/>
    <mergeCell ref="S30:S40"/>
    <mergeCell ref="AK30:AK40"/>
    <mergeCell ref="Z30:Z40"/>
    <mergeCell ref="AA30:AA40"/>
    <mergeCell ref="AB30:AB40"/>
    <mergeCell ref="AC30:AC40"/>
    <mergeCell ref="AD30:AD40"/>
    <mergeCell ref="AE30:AE40"/>
    <mergeCell ref="T30:T40"/>
    <mergeCell ref="U30:U40"/>
    <mergeCell ref="V30:V40"/>
    <mergeCell ref="W30:W40"/>
    <mergeCell ref="X30:X40"/>
    <mergeCell ref="Y30:Y40"/>
    <mergeCell ref="H30:H40"/>
    <mergeCell ref="I30:I40"/>
    <mergeCell ref="J30:J40"/>
    <mergeCell ref="K30:K40"/>
    <mergeCell ref="L30:L40"/>
    <mergeCell ref="M30:M40"/>
    <mergeCell ref="AH27:AH29"/>
    <mergeCell ref="AI27:AI29"/>
    <mergeCell ref="A30:A40"/>
    <mergeCell ref="B30:B40"/>
    <mergeCell ref="D30:D40"/>
    <mergeCell ref="E30:E40"/>
    <mergeCell ref="F30:F40"/>
    <mergeCell ref="G30:G40"/>
    <mergeCell ref="AB27:AB29"/>
    <mergeCell ref="AC27:AC29"/>
    <mergeCell ref="AD27:AD29"/>
    <mergeCell ref="AE27:AE29"/>
    <mergeCell ref="AF27:AF29"/>
    <mergeCell ref="AG27:AG29"/>
    <mergeCell ref="V27:V29"/>
    <mergeCell ref="W27:W29"/>
    <mergeCell ref="X27:X29"/>
    <mergeCell ref="Y27:Y29"/>
    <mergeCell ref="AF30:AF40"/>
    <mergeCell ref="AG30:AG40"/>
    <mergeCell ref="Z27:Z29"/>
    <mergeCell ref="AA27:AA29"/>
    <mergeCell ref="P27:P29"/>
    <mergeCell ref="Q27:Q29"/>
    <mergeCell ref="R27:R29"/>
    <mergeCell ref="S27:S29"/>
    <mergeCell ref="L23:L26"/>
    <mergeCell ref="J23:J26"/>
    <mergeCell ref="K23:K26"/>
    <mergeCell ref="A27:A29"/>
    <mergeCell ref="B27:B29"/>
    <mergeCell ref="D27:D29"/>
    <mergeCell ref="E27:E29"/>
    <mergeCell ref="F27:F29"/>
    <mergeCell ref="G27:G29"/>
    <mergeCell ref="H27:H29"/>
    <mergeCell ref="I27:I29"/>
    <mergeCell ref="AD23:AD26"/>
    <mergeCell ref="AE23:AE26"/>
    <mergeCell ref="AF23:AF26"/>
    <mergeCell ref="AG23:AG26"/>
    <mergeCell ref="AH23:AH26"/>
    <mergeCell ref="AI23:AI26"/>
    <mergeCell ref="X23:X26"/>
    <mergeCell ref="Y23:Y26"/>
    <mergeCell ref="O23:O26"/>
    <mergeCell ref="A23:A26"/>
    <mergeCell ref="B23:B26"/>
    <mergeCell ref="E23:E26"/>
    <mergeCell ref="F23:F26"/>
    <mergeCell ref="G23:G26"/>
    <mergeCell ref="H23:H26"/>
    <mergeCell ref="I23:I26"/>
    <mergeCell ref="T27:T29"/>
    <mergeCell ref="U27:U29"/>
    <mergeCell ref="J27:J29"/>
    <mergeCell ref="K27:K29"/>
    <mergeCell ref="L27:L29"/>
    <mergeCell ref="AJ23:AJ26"/>
    <mergeCell ref="AK23:AK26"/>
    <mergeCell ref="AJ27:AJ29"/>
    <mergeCell ref="AK27:AK29"/>
    <mergeCell ref="Z23:Z26"/>
    <mergeCell ref="AA23:AA26"/>
    <mergeCell ref="AB23:AB26"/>
    <mergeCell ref="AC23:AC26"/>
    <mergeCell ref="R23:R26"/>
    <mergeCell ref="S23:S26"/>
    <mergeCell ref="T23:T26"/>
    <mergeCell ref="U23:U26"/>
    <mergeCell ref="V23:V26"/>
    <mergeCell ref="W23:W26"/>
    <mergeCell ref="AG19:AG22"/>
    <mergeCell ref="AH19:AH22"/>
    <mergeCell ref="P23:P26"/>
    <mergeCell ref="Q23:Q26"/>
    <mergeCell ref="AF19:AF22"/>
    <mergeCell ref="H15:H18"/>
    <mergeCell ref="G19:G22"/>
    <mergeCell ref="H19:H22"/>
    <mergeCell ref="I19:I22"/>
    <mergeCell ref="J19:J22"/>
    <mergeCell ref="K19:K22"/>
    <mergeCell ref="L19:L22"/>
    <mergeCell ref="AB19:AB22"/>
    <mergeCell ref="AC19:AC22"/>
    <mergeCell ref="AD19:AD22"/>
    <mergeCell ref="S19:S22"/>
    <mergeCell ref="T19:T22"/>
    <mergeCell ref="U19:U22"/>
    <mergeCell ref="V19:V22"/>
    <mergeCell ref="W19:W22"/>
    <mergeCell ref="X19:X22"/>
    <mergeCell ref="M19:M22"/>
    <mergeCell ref="N19:N22"/>
    <mergeCell ref="O19:O22"/>
    <mergeCell ref="P19:P22"/>
    <mergeCell ref="R19:R22"/>
    <mergeCell ref="Q19:Q22"/>
    <mergeCell ref="Z19:Z22"/>
    <mergeCell ref="AA19:AA22"/>
    <mergeCell ref="B15:B18"/>
    <mergeCell ref="AK15:AK18"/>
    <mergeCell ref="A19:A22"/>
    <mergeCell ref="B19:B22"/>
    <mergeCell ref="D19:D22"/>
    <mergeCell ref="E19:E22"/>
    <mergeCell ref="F19:F22"/>
    <mergeCell ref="AA15:AA18"/>
    <mergeCell ref="AB15:AB18"/>
    <mergeCell ref="AC15:AC18"/>
    <mergeCell ref="AD15:AD18"/>
    <mergeCell ref="AE15:AE18"/>
    <mergeCell ref="AF15:AF18"/>
    <mergeCell ref="U15:U18"/>
    <mergeCell ref="V15:V18"/>
    <mergeCell ref="W15:W18"/>
    <mergeCell ref="X15:X18"/>
    <mergeCell ref="Y15:Y18"/>
    <mergeCell ref="Z15:Z18"/>
    <mergeCell ref="O15:O18"/>
    <mergeCell ref="P15:P18"/>
    <mergeCell ref="Q15:Q18"/>
    <mergeCell ref="R15:R18"/>
    <mergeCell ref="AK19:AK22"/>
    <mergeCell ref="D15:D18"/>
    <mergeCell ref="E15:E18"/>
    <mergeCell ref="F15:F18"/>
    <mergeCell ref="G15:G18"/>
    <mergeCell ref="AI19:AI22"/>
    <mergeCell ref="AJ19:AJ22"/>
    <mergeCell ref="Y19:Y22"/>
    <mergeCell ref="AE19:AE22"/>
    <mergeCell ref="A1:K1"/>
    <mergeCell ref="A2:E2"/>
    <mergeCell ref="A3:K3"/>
    <mergeCell ref="A5:B5"/>
    <mergeCell ref="G5:K5"/>
    <mergeCell ref="A6:B6"/>
    <mergeCell ref="G6:I6"/>
    <mergeCell ref="AG15:AG18"/>
    <mergeCell ref="AH15:AH18"/>
    <mergeCell ref="AI15:AI18"/>
    <mergeCell ref="AJ15:AJ18"/>
    <mergeCell ref="J106:J110"/>
    <mergeCell ref="K106:K110"/>
    <mergeCell ref="H100:H105"/>
    <mergeCell ref="I100:I105"/>
    <mergeCell ref="A7:B9"/>
    <mergeCell ref="C7:C9"/>
    <mergeCell ref="G7:I7"/>
    <mergeCell ref="S15:S18"/>
    <mergeCell ref="T15:T18"/>
    <mergeCell ref="I15:I18"/>
    <mergeCell ref="J15:J18"/>
    <mergeCell ref="K15:K18"/>
    <mergeCell ref="L15:L18"/>
    <mergeCell ref="M15:M18"/>
    <mergeCell ref="N15:N18"/>
    <mergeCell ref="G8:I8"/>
    <mergeCell ref="G9:I9"/>
    <mergeCell ref="A11:B11"/>
    <mergeCell ref="A15:A18"/>
    <mergeCell ref="M23:M26"/>
    <mergeCell ref="N23:N2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Rubros</vt:lpstr>
      <vt:lpstr>PRE FACTURA ENERO</vt:lpstr>
      <vt:lpstr>INSUMOS POR SEDES</vt:lpstr>
      <vt:lpstr>PERSONAL</vt:lpstr>
      <vt:lpstr>MAQ POR SEDES ENE</vt:lpstr>
      <vt:lpstr>INSUMOS ENE</vt:lpstr>
      <vt:lpstr>INSUMOS DISCRIMINADOS</vt:lpstr>
      <vt:lpstr>Z21</vt:lpstr>
      <vt:lpstr>COT</vt:lpstr>
      <vt:lpstr>COT (2)</vt:lpstr>
      <vt:lpstr>SALARIO 2026</vt:lpstr>
      <vt:lpstr>Incluir en segunda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Angel Lopez Jimenez</dc:creator>
  <cp:lastModifiedBy>Edgar Edidier Avila Benavides</cp:lastModifiedBy>
  <cp:lastPrinted>2025-03-31T21:00:32Z</cp:lastPrinted>
  <dcterms:created xsi:type="dcterms:W3CDTF">2025-03-11T17:09:46Z</dcterms:created>
  <dcterms:modified xsi:type="dcterms:W3CDTF">2026-03-11T13:58:59Z</dcterms:modified>
</cp:coreProperties>
</file>